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540" windowWidth="19440" windowHeight="9192" tabRatio="884"/>
  </bookViews>
  <sheets>
    <sheet name="характеристика мкд" sheetId="5" r:id="rId1"/>
    <sheet name="виды работ 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</externalReferences>
  <definedNames>
    <definedName name="_xlnm._FilterDatabase" localSheetId="1" hidden="1">'виды работ '!$A$8:$AC$593</definedName>
    <definedName name="_xlnm._FilterDatabase" localSheetId="0" hidden="1">'характеристика мкд'!$A$13:$X$296</definedName>
    <definedName name="_xlnm.Print_Titles" localSheetId="1">'виды работ '!$8:$8</definedName>
    <definedName name="_xlnm.Print_Titles" localSheetId="0">'характеристика мкд'!$13:$13</definedName>
    <definedName name="_xlnm.Print_Area" localSheetId="1">'виды работ '!$A$1:$X$593</definedName>
    <definedName name="_xlnm.Print_Area" localSheetId="0">'характеристика мкд'!$A$1:$T$597</definedName>
  </definedNames>
  <calcPr calcId="145621"/>
</workbook>
</file>

<file path=xl/calcChain.xml><?xml version="1.0" encoding="utf-8"?>
<calcChain xmlns="http://schemas.openxmlformats.org/spreadsheetml/2006/main">
  <c r="D595" i="3" l="1"/>
  <c r="I175" i="5" l="1"/>
  <c r="J175" i="5"/>
  <c r="V595" i="5" l="1"/>
  <c r="V594" i="5"/>
  <c r="U594" i="5"/>
  <c r="V581" i="5"/>
  <c r="U581" i="5"/>
  <c r="V577" i="5"/>
  <c r="U577" i="5"/>
  <c r="V569" i="5"/>
  <c r="U569" i="5"/>
  <c r="U595" i="5" s="1"/>
  <c r="V561" i="5" l="1"/>
  <c r="U561" i="5"/>
  <c r="V549" i="5"/>
  <c r="U549" i="5"/>
  <c r="V533" i="5"/>
  <c r="U533" i="5"/>
  <c r="V530" i="5"/>
  <c r="U530" i="5"/>
  <c r="V525" i="5"/>
  <c r="U525" i="5"/>
  <c r="V521" i="5"/>
  <c r="U521" i="5"/>
  <c r="V562" i="5" l="1"/>
  <c r="U562" i="5"/>
  <c r="V516" i="5"/>
  <c r="U516" i="5"/>
  <c r="V499" i="5" l="1"/>
  <c r="U499" i="5"/>
  <c r="V486" i="5"/>
  <c r="U486" i="5"/>
  <c r="V480" i="5"/>
  <c r="U480" i="5"/>
  <c r="U500" i="5" l="1"/>
  <c r="V500" i="5"/>
  <c r="V475" i="5"/>
  <c r="U475" i="5"/>
  <c r="V471" i="5"/>
  <c r="U471" i="5"/>
  <c r="V462" i="5"/>
  <c r="U462" i="5"/>
  <c r="V459" i="5"/>
  <c r="U459" i="5"/>
  <c r="V450" i="5"/>
  <c r="U450" i="5"/>
  <c r="V447" i="5"/>
  <c r="U447" i="5"/>
  <c r="U476" i="5" l="1"/>
  <c r="V476" i="5"/>
  <c r="V442" i="5"/>
  <c r="U442" i="5"/>
  <c r="V436" i="5"/>
  <c r="U436" i="5"/>
  <c r="U443" i="5" s="1"/>
  <c r="V432" i="5"/>
  <c r="V443" i="5" s="1"/>
  <c r="U432" i="5"/>
  <c r="V427" i="5" l="1"/>
  <c r="U427" i="5"/>
  <c r="V423" i="5"/>
  <c r="U423" i="5"/>
  <c r="V414" i="5"/>
  <c r="U414" i="5"/>
  <c r="V408" i="5"/>
  <c r="U408" i="5"/>
  <c r="V402" i="5"/>
  <c r="U402" i="5"/>
  <c r="V397" i="5"/>
  <c r="U397" i="5"/>
  <c r="V385" i="5"/>
  <c r="U385" i="5"/>
  <c r="V428" i="5" l="1"/>
  <c r="U428" i="5"/>
  <c r="V374" i="5"/>
  <c r="U374" i="5"/>
  <c r="V368" i="5"/>
  <c r="U368" i="5"/>
  <c r="V364" i="5"/>
  <c r="U364" i="5"/>
  <c r="V359" i="5"/>
  <c r="U359" i="5"/>
  <c r="V356" i="5"/>
  <c r="U356" i="5"/>
  <c r="V353" i="5"/>
  <c r="V375" i="5" s="1"/>
  <c r="U353" i="5"/>
  <c r="U375" i="5" s="1"/>
  <c r="V346" i="5" l="1"/>
  <c r="V347" i="5" s="1"/>
  <c r="U346" i="5"/>
  <c r="U347" i="5" s="1"/>
  <c r="V329" i="5" l="1"/>
  <c r="U329" i="5"/>
  <c r="V325" i="5"/>
  <c r="U325" i="5"/>
  <c r="V322" i="5"/>
  <c r="U322" i="5"/>
  <c r="V319" i="5"/>
  <c r="U319" i="5"/>
  <c r="V311" i="5"/>
  <c r="U311" i="5"/>
  <c r="V307" i="5"/>
  <c r="U307" i="5"/>
  <c r="V303" i="5"/>
  <c r="U303" i="5"/>
  <c r="V300" i="5"/>
  <c r="U300" i="5"/>
  <c r="V296" i="5"/>
  <c r="U296" i="5"/>
  <c r="V330" i="5" l="1"/>
  <c r="U330" i="5"/>
  <c r="V283" i="5"/>
  <c r="V284" i="5" s="1"/>
  <c r="V279" i="5"/>
  <c r="V273" i="5" l="1"/>
  <c r="V268" i="5"/>
  <c r="V260" i="5"/>
  <c r="V274" i="5" s="1"/>
  <c r="V252" i="5"/>
  <c r="V249" i="5"/>
  <c r="V246" i="5"/>
  <c r="V240" i="5"/>
  <c r="V237" i="5"/>
  <c r="V214" i="5"/>
  <c r="V209" i="5"/>
  <c r="V203" i="5"/>
  <c r="V196" i="5"/>
  <c r="V192" i="5"/>
  <c r="V181" i="5"/>
  <c r="V210" i="5" l="1"/>
  <c r="V253" i="5"/>
  <c r="V174" i="5"/>
  <c r="V165" i="5"/>
  <c r="V157" i="5"/>
  <c r="V154" i="5"/>
  <c r="V147" i="5"/>
  <c r="V139" i="5"/>
  <c r="V134" i="5"/>
  <c r="V175" i="5" l="1"/>
  <c r="V126" i="5"/>
  <c r="V122" i="5"/>
  <c r="V116" i="5"/>
  <c r="V127" i="5" s="1"/>
  <c r="V110" i="5"/>
  <c r="V107" i="5"/>
  <c r="V93" i="5"/>
  <c r="V90" i="5"/>
  <c r="V86" i="5"/>
  <c r="V81" i="5"/>
  <c r="L74" i="5" l="1"/>
  <c r="L51" i="5"/>
  <c r="V73" i="5"/>
  <c r="V70" i="5"/>
  <c r="V67" i="5"/>
  <c r="V62" i="5"/>
  <c r="V59" i="5"/>
  <c r="V55" i="5"/>
  <c r="V74" i="5" s="1"/>
  <c r="V50" i="5"/>
  <c r="V47" i="5"/>
  <c r="V37" i="5"/>
  <c r="V32" i="5"/>
  <c r="V28" i="5"/>
  <c r="V51" i="5" l="1"/>
  <c r="V596" i="5" s="1"/>
  <c r="U283" i="5"/>
  <c r="U279" i="5"/>
  <c r="U284" i="5" s="1"/>
  <c r="U273" i="5" l="1"/>
  <c r="U268" i="5"/>
  <c r="U260" i="5"/>
  <c r="U274" i="5" s="1"/>
  <c r="U252" i="5" l="1"/>
  <c r="U249" i="5"/>
  <c r="U246" i="5"/>
  <c r="U240" i="5"/>
  <c r="U237" i="5"/>
  <c r="U214" i="5"/>
  <c r="U253" i="5" l="1"/>
  <c r="U209" i="5"/>
  <c r="U203" i="5"/>
  <c r="U196" i="5"/>
  <c r="U192" i="5"/>
  <c r="U181" i="5"/>
  <c r="U210" i="5" l="1"/>
  <c r="U174" i="5"/>
  <c r="U165" i="5"/>
  <c r="U157" i="5"/>
  <c r="U154" i="5"/>
  <c r="U147" i="5"/>
  <c r="U139" i="5"/>
  <c r="U134" i="5"/>
  <c r="U175" i="5" l="1"/>
  <c r="U126" i="5"/>
  <c r="U122" i="5"/>
  <c r="U116" i="5"/>
  <c r="U127" i="5" s="1"/>
  <c r="U110" i="5"/>
  <c r="U107" i="5"/>
  <c r="U93" i="5"/>
  <c r="U90" i="5"/>
  <c r="U86" i="5"/>
  <c r="U81" i="5"/>
  <c r="U73" i="5" l="1"/>
  <c r="U70" i="5"/>
  <c r="U67" i="5"/>
  <c r="U62" i="5"/>
  <c r="U59" i="5"/>
  <c r="U55" i="5"/>
  <c r="U74" i="5" l="1"/>
  <c r="U50" i="5"/>
  <c r="U47" i="5"/>
  <c r="U37" i="5"/>
  <c r="U32" i="5"/>
  <c r="U28" i="5" l="1"/>
  <c r="U51" i="5" s="1"/>
  <c r="U596" i="5" s="1"/>
  <c r="Q191" i="3" l="1"/>
  <c r="C191" i="3"/>
  <c r="C23" i="3"/>
  <c r="C12" i="3"/>
  <c r="C13" i="3"/>
  <c r="C14" i="3"/>
  <c r="C15" i="3"/>
  <c r="C16" i="3"/>
  <c r="C17" i="3"/>
  <c r="C18" i="3"/>
  <c r="C19" i="3"/>
  <c r="C20" i="3"/>
  <c r="C21" i="3"/>
  <c r="C22" i="3"/>
  <c r="C11" i="3"/>
  <c r="L595" i="5"/>
  <c r="L594" i="5"/>
  <c r="L581" i="5"/>
  <c r="L577" i="5"/>
  <c r="L569" i="5"/>
  <c r="L562" i="5"/>
  <c r="L561" i="5"/>
  <c r="L549" i="5"/>
  <c r="L530" i="5"/>
  <c r="L525" i="5"/>
  <c r="L521" i="5"/>
  <c r="L516" i="5"/>
  <c r="L500" i="5"/>
  <c r="L499" i="5"/>
  <c r="L486" i="5"/>
  <c r="L476" i="5"/>
  <c r="L475" i="5"/>
  <c r="L471" i="5"/>
  <c r="L459" i="5"/>
  <c r="L443" i="5"/>
  <c r="L442" i="5"/>
  <c r="L436" i="5"/>
  <c r="L428" i="5"/>
  <c r="L427" i="5"/>
  <c r="L423" i="5"/>
  <c r="L414" i="5"/>
  <c r="L408" i="5"/>
  <c r="L402" i="5"/>
  <c r="L397" i="5"/>
  <c r="L385" i="5"/>
  <c r="L375" i="5"/>
  <c r="L374" i="5"/>
  <c r="L368" i="5"/>
  <c r="L364" i="5"/>
  <c r="L353" i="5"/>
  <c r="L330" i="5"/>
  <c r="L329" i="5"/>
  <c r="L319" i="5"/>
  <c r="L311" i="5"/>
  <c r="L307" i="5"/>
  <c r="L300" i="5"/>
  <c r="L296" i="5"/>
  <c r="L284" i="5"/>
  <c r="L283" i="5"/>
  <c r="L279" i="5"/>
  <c r="L274" i="5"/>
  <c r="L273" i="5"/>
  <c r="L268" i="5"/>
  <c r="L260" i="5"/>
  <c r="L253" i="5"/>
  <c r="L246" i="5"/>
  <c r="L237" i="5"/>
  <c r="L210" i="5"/>
  <c r="L209" i="5"/>
  <c r="L203" i="5"/>
  <c r="L196" i="5"/>
  <c r="L192" i="5"/>
  <c r="L181" i="5"/>
  <c r="L175" i="5"/>
  <c r="L174" i="5"/>
  <c r="L165" i="5"/>
  <c r="L154" i="5"/>
  <c r="L147" i="5"/>
  <c r="L139" i="5"/>
  <c r="L134" i="5"/>
  <c r="L127" i="5"/>
  <c r="L126" i="5"/>
  <c r="L122" i="5"/>
  <c r="L116" i="5"/>
  <c r="L107" i="5"/>
  <c r="L90" i="5"/>
  <c r="L86" i="5"/>
  <c r="L81" i="5"/>
  <c r="L67" i="5"/>
  <c r="L59" i="5"/>
  <c r="L47" i="5"/>
  <c r="L37" i="5"/>
  <c r="L32" i="5"/>
  <c r="H595" i="5" l="1"/>
  <c r="L589" i="3"/>
  <c r="M589" i="3"/>
  <c r="P589" i="3"/>
  <c r="Q589" i="3"/>
  <c r="W589" i="3"/>
  <c r="X589" i="3"/>
  <c r="A580" i="3"/>
  <c r="A581" i="3" s="1"/>
  <c r="A582" i="3" s="1"/>
  <c r="A583" i="3" s="1"/>
  <c r="A584" i="3" s="1"/>
  <c r="A585" i="3" s="1"/>
  <c r="A586" i="3" s="1"/>
  <c r="A587" i="3" s="1"/>
  <c r="A588" i="3" s="1"/>
  <c r="A579" i="3"/>
  <c r="I594" i="5"/>
  <c r="J594" i="5"/>
  <c r="K594" i="5"/>
  <c r="M594" i="5"/>
  <c r="N594" i="5"/>
  <c r="O594" i="5"/>
  <c r="H594" i="5"/>
  <c r="A585" i="5"/>
  <c r="A586" i="5" s="1"/>
  <c r="A587" i="5" s="1"/>
  <c r="A588" i="5" s="1"/>
  <c r="A589" i="5" s="1"/>
  <c r="A590" i="5" s="1"/>
  <c r="A591" i="5" s="1"/>
  <c r="A592" i="5" s="1"/>
  <c r="A593" i="5" s="1"/>
  <c r="A584" i="5"/>
  <c r="H581" i="5"/>
  <c r="H577" i="5"/>
  <c r="H569" i="5"/>
  <c r="I569" i="5"/>
  <c r="J569" i="5"/>
  <c r="K569" i="5"/>
  <c r="M569" i="5"/>
  <c r="N569" i="5"/>
  <c r="O569" i="5"/>
  <c r="H561" i="5"/>
  <c r="I561" i="5"/>
  <c r="J561" i="5"/>
  <c r="K561" i="5"/>
  <c r="M561" i="5"/>
  <c r="N561" i="5"/>
  <c r="O561" i="5"/>
  <c r="E556" i="3"/>
  <c r="P556" i="3"/>
  <c r="X556" i="3"/>
  <c r="H549" i="5"/>
  <c r="H516" i="5"/>
  <c r="J511" i="3"/>
  <c r="K511" i="3"/>
  <c r="L511" i="3"/>
  <c r="M511" i="3"/>
  <c r="P511" i="3"/>
  <c r="Q511" i="3"/>
  <c r="W511" i="3"/>
  <c r="X511" i="3"/>
  <c r="I516" i="5"/>
  <c r="J516" i="5"/>
  <c r="K516" i="5"/>
  <c r="M516" i="5"/>
  <c r="N516" i="5"/>
  <c r="O516" i="5"/>
  <c r="I499" i="5"/>
  <c r="J499" i="5"/>
  <c r="K499" i="5"/>
  <c r="M499" i="5"/>
  <c r="N499" i="5"/>
  <c r="O499" i="5"/>
  <c r="H499" i="5"/>
  <c r="J494" i="3"/>
  <c r="K494" i="3"/>
  <c r="L494" i="3"/>
  <c r="P494" i="3"/>
  <c r="Q494" i="3"/>
  <c r="W494" i="3"/>
  <c r="X494" i="3"/>
  <c r="W481" i="3"/>
  <c r="I486" i="5"/>
  <c r="J486" i="5"/>
  <c r="K486" i="5"/>
  <c r="M486" i="5"/>
  <c r="N486" i="5"/>
  <c r="O486" i="5"/>
  <c r="H486" i="5"/>
  <c r="L466" i="3"/>
  <c r="M466" i="3"/>
  <c r="N466" i="3"/>
  <c r="O466" i="3"/>
  <c r="P466" i="3"/>
  <c r="Q466" i="3"/>
  <c r="W466" i="3"/>
  <c r="X466" i="3"/>
  <c r="I471" i="5"/>
  <c r="J471" i="5"/>
  <c r="K471" i="5"/>
  <c r="M471" i="5"/>
  <c r="N471" i="5"/>
  <c r="O471" i="5"/>
  <c r="H471" i="5"/>
  <c r="I442" i="5"/>
  <c r="J442" i="5"/>
  <c r="K442" i="5"/>
  <c r="M442" i="5"/>
  <c r="N442" i="5"/>
  <c r="O442" i="5"/>
  <c r="H442" i="5"/>
  <c r="L437" i="3"/>
  <c r="M437" i="3"/>
  <c r="P437" i="3"/>
  <c r="Q437" i="3"/>
  <c r="W437" i="3"/>
  <c r="X437" i="3"/>
  <c r="L418" i="3"/>
  <c r="M418" i="3"/>
  <c r="W418" i="3"/>
  <c r="X418" i="3"/>
  <c r="I423" i="5"/>
  <c r="J423" i="5"/>
  <c r="K423" i="5"/>
  <c r="M423" i="5"/>
  <c r="N423" i="5"/>
  <c r="O423" i="5"/>
  <c r="H423" i="5"/>
  <c r="L409" i="3"/>
  <c r="M409" i="3"/>
  <c r="W409" i="3"/>
  <c r="X409" i="3"/>
  <c r="I414" i="5"/>
  <c r="J414" i="5"/>
  <c r="K414" i="5"/>
  <c r="M414" i="5"/>
  <c r="N414" i="5"/>
  <c r="O414" i="5"/>
  <c r="H414" i="5"/>
  <c r="H402" i="5"/>
  <c r="L397" i="3"/>
  <c r="M397" i="3"/>
  <c r="W397" i="3"/>
  <c r="X397" i="3"/>
  <c r="I402" i="5"/>
  <c r="J402" i="5"/>
  <c r="K402" i="5"/>
  <c r="M402" i="5"/>
  <c r="N402" i="5"/>
  <c r="O402" i="5"/>
  <c r="P392" i="3"/>
  <c r="X392" i="3"/>
  <c r="I397" i="5"/>
  <c r="J397" i="5"/>
  <c r="K397" i="5"/>
  <c r="M397" i="5"/>
  <c r="N397" i="5"/>
  <c r="O397" i="5"/>
  <c r="H397" i="5"/>
  <c r="I385" i="5"/>
  <c r="J385" i="5"/>
  <c r="K385" i="5"/>
  <c r="M385" i="5"/>
  <c r="N385" i="5"/>
  <c r="O385" i="5"/>
  <c r="H385" i="5"/>
  <c r="L380" i="3"/>
  <c r="M380" i="3"/>
  <c r="X380" i="3"/>
  <c r="H374" i="5" l="1"/>
  <c r="W369" i="3"/>
  <c r="I374" i="5"/>
  <c r="J374" i="5"/>
  <c r="K374" i="5"/>
  <c r="M374" i="5"/>
  <c r="N374" i="5"/>
  <c r="O374" i="5"/>
  <c r="L363" i="3"/>
  <c r="M363" i="3"/>
  <c r="W363" i="3"/>
  <c r="X363" i="3"/>
  <c r="I368" i="5"/>
  <c r="J368" i="5"/>
  <c r="K368" i="5"/>
  <c r="M368" i="5"/>
  <c r="N368" i="5"/>
  <c r="O368" i="5"/>
  <c r="H368" i="5"/>
  <c r="L359" i="3"/>
  <c r="M359" i="3"/>
  <c r="P359" i="3"/>
  <c r="Q359" i="3"/>
  <c r="W359" i="3"/>
  <c r="X359" i="3"/>
  <c r="I364" i="5"/>
  <c r="J364" i="5"/>
  <c r="K364" i="5"/>
  <c r="M364" i="5"/>
  <c r="N364" i="5"/>
  <c r="O364" i="5"/>
  <c r="H364" i="5"/>
  <c r="H346" i="5" l="1"/>
  <c r="L341" i="3"/>
  <c r="M341" i="3"/>
  <c r="P341" i="3"/>
  <c r="Q341" i="3"/>
  <c r="T341" i="3"/>
  <c r="W341" i="3"/>
  <c r="X341" i="3"/>
  <c r="I346" i="5"/>
  <c r="J346" i="5"/>
  <c r="K346" i="5"/>
  <c r="M346" i="5"/>
  <c r="N346" i="5"/>
  <c r="O346" i="5"/>
  <c r="H319" i="5"/>
  <c r="H311" i="5"/>
  <c r="H307" i="5"/>
  <c r="L295" i="3"/>
  <c r="M295" i="3"/>
  <c r="P295" i="3"/>
  <c r="Q295" i="3"/>
  <c r="X295" i="3"/>
  <c r="I300" i="5"/>
  <c r="J300" i="5"/>
  <c r="K300" i="5"/>
  <c r="M300" i="5"/>
  <c r="N300" i="5"/>
  <c r="O300" i="5"/>
  <c r="H300" i="5"/>
  <c r="H296" i="5"/>
  <c r="K296" i="5"/>
  <c r="I296" i="5"/>
  <c r="J296" i="5"/>
  <c r="M296" i="5"/>
  <c r="N296" i="5"/>
  <c r="O296" i="5"/>
  <c r="L291" i="3"/>
  <c r="M291" i="3"/>
  <c r="X291" i="3"/>
  <c r="H279" i="5"/>
  <c r="H268" i="5"/>
  <c r="J263" i="3"/>
  <c r="K263" i="3"/>
  <c r="W263" i="3"/>
  <c r="X263" i="3"/>
  <c r="I268" i="5" l="1"/>
  <c r="J268" i="5"/>
  <c r="K268" i="5"/>
  <c r="M268" i="5"/>
  <c r="N268" i="5"/>
  <c r="O268" i="5"/>
  <c r="H260" i="5"/>
  <c r="J255" i="3"/>
  <c r="K255" i="3"/>
  <c r="L255" i="3"/>
  <c r="P255" i="3"/>
  <c r="Q255" i="3"/>
  <c r="X255" i="3"/>
  <c r="I260" i="5"/>
  <c r="J260" i="5"/>
  <c r="K260" i="5"/>
  <c r="M260" i="5"/>
  <c r="N260" i="5"/>
  <c r="O260" i="5"/>
  <c r="W232" i="3"/>
  <c r="H246" i="5"/>
  <c r="L241" i="3"/>
  <c r="M241" i="3"/>
  <c r="W241" i="3"/>
  <c r="X241" i="3"/>
  <c r="K246" i="5"/>
  <c r="I246" i="5"/>
  <c r="J246" i="5"/>
  <c r="M246" i="5"/>
  <c r="N246" i="5"/>
  <c r="O246" i="5"/>
  <c r="H237" i="5"/>
  <c r="L187" i="3" l="1"/>
  <c r="M187" i="3"/>
  <c r="P187" i="3"/>
  <c r="Q187" i="3"/>
  <c r="X187" i="3"/>
  <c r="I192" i="5"/>
  <c r="J192" i="5"/>
  <c r="K192" i="5"/>
  <c r="M192" i="5"/>
  <c r="N192" i="5"/>
  <c r="O192" i="5"/>
  <c r="H181" i="5"/>
  <c r="J176" i="3" l="1"/>
  <c r="K176" i="3"/>
  <c r="I181" i="5"/>
  <c r="J181" i="5"/>
  <c r="K181" i="5"/>
  <c r="M181" i="5"/>
  <c r="N181" i="5"/>
  <c r="O181" i="5"/>
  <c r="E169" i="3"/>
  <c r="L169" i="3"/>
  <c r="M169" i="3"/>
  <c r="W169" i="3"/>
  <c r="X169" i="3"/>
  <c r="I174" i="5"/>
  <c r="J174" i="5"/>
  <c r="K174" i="5"/>
  <c r="M174" i="5"/>
  <c r="N174" i="5"/>
  <c r="O174" i="5"/>
  <c r="H174" i="5"/>
  <c r="H165" i="5" l="1"/>
  <c r="L160" i="3"/>
  <c r="M160" i="3"/>
  <c r="P160" i="3"/>
  <c r="Q160" i="3"/>
  <c r="X160" i="3"/>
  <c r="I165" i="5"/>
  <c r="J165" i="5"/>
  <c r="K165" i="5"/>
  <c r="M165" i="5"/>
  <c r="N165" i="5"/>
  <c r="O165" i="5"/>
  <c r="H154" i="5"/>
  <c r="I154" i="5"/>
  <c r="J154" i="5"/>
  <c r="K154" i="5"/>
  <c r="M154" i="5"/>
  <c r="N154" i="5"/>
  <c r="O154" i="5"/>
  <c r="P149" i="3"/>
  <c r="Q149" i="3"/>
  <c r="W149" i="3"/>
  <c r="X149" i="3"/>
  <c r="H147" i="5"/>
  <c r="L142" i="3"/>
  <c r="M142" i="3"/>
  <c r="T142" i="3"/>
  <c r="U142" i="3"/>
  <c r="X142" i="3"/>
  <c r="I147" i="5"/>
  <c r="J147" i="5"/>
  <c r="K147" i="5"/>
  <c r="M147" i="5"/>
  <c r="N147" i="5"/>
  <c r="O147" i="5"/>
  <c r="H139" i="5"/>
  <c r="L129" i="3"/>
  <c r="M129" i="3"/>
  <c r="X129" i="3"/>
  <c r="I134" i="5"/>
  <c r="J134" i="5"/>
  <c r="K134" i="5"/>
  <c r="M134" i="5"/>
  <c r="N134" i="5"/>
  <c r="O134" i="5"/>
  <c r="H134" i="5"/>
  <c r="H126" i="5"/>
  <c r="H122" i="5"/>
  <c r="H116" i="5" l="1"/>
  <c r="H107" i="5"/>
  <c r="H90" i="5"/>
  <c r="L85" i="3"/>
  <c r="M85" i="3"/>
  <c r="P85" i="3"/>
  <c r="Q85" i="3"/>
  <c r="W85" i="3"/>
  <c r="X85" i="3"/>
  <c r="I86" i="5"/>
  <c r="J86" i="5"/>
  <c r="K86" i="5"/>
  <c r="M86" i="5"/>
  <c r="N86" i="5"/>
  <c r="O86" i="5"/>
  <c r="H86" i="5"/>
  <c r="J81" i="3"/>
  <c r="K81" i="3"/>
  <c r="L81" i="3"/>
  <c r="M81" i="3"/>
  <c r="X81" i="3"/>
  <c r="I359" i="5" l="1"/>
  <c r="J359" i="5"/>
  <c r="K359" i="5"/>
  <c r="M359" i="5"/>
  <c r="N359" i="5"/>
  <c r="O359" i="5"/>
  <c r="H359" i="5"/>
  <c r="L62" i="3" l="1"/>
  <c r="M62" i="3"/>
  <c r="W62" i="3"/>
  <c r="X62" i="3"/>
  <c r="I67" i="5"/>
  <c r="J67" i="5"/>
  <c r="K67" i="5"/>
  <c r="M67" i="5"/>
  <c r="N67" i="5"/>
  <c r="O67" i="5"/>
  <c r="H67" i="5"/>
  <c r="X54" i="3"/>
  <c r="L54" i="3"/>
  <c r="I47" i="5" l="1"/>
  <c r="J47" i="5"/>
  <c r="K47" i="5"/>
  <c r="M47" i="5"/>
  <c r="N47" i="5"/>
  <c r="O47" i="5"/>
  <c r="H47" i="5"/>
  <c r="L42" i="3"/>
  <c r="M42" i="3"/>
  <c r="P42" i="3"/>
  <c r="Q42" i="3"/>
  <c r="X42" i="3"/>
  <c r="H37" i="5"/>
  <c r="W32" i="3"/>
  <c r="F27" i="3"/>
  <c r="G27" i="3"/>
  <c r="H27" i="3"/>
  <c r="L27" i="3"/>
  <c r="M27" i="3"/>
  <c r="P27" i="3"/>
  <c r="Q27" i="3"/>
  <c r="X27" i="3"/>
  <c r="H32" i="5"/>
  <c r="H28" i="5"/>
  <c r="I28" i="5"/>
  <c r="J28" i="5"/>
  <c r="K28" i="5"/>
  <c r="M28" i="5"/>
  <c r="N28" i="5"/>
  <c r="O28" i="5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30" i="5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L23" i="3"/>
  <c r="M23" i="3"/>
  <c r="P23" i="3"/>
  <c r="Q23" i="3"/>
  <c r="W23" i="3"/>
  <c r="X23" i="3"/>
  <c r="W46" i="3" l="1"/>
  <c r="L46" i="3"/>
  <c r="Q46" i="3"/>
  <c r="P46" i="3"/>
  <c r="M46" i="3"/>
  <c r="F45" i="3"/>
  <c r="F46" i="3" s="1"/>
  <c r="G45" i="3"/>
  <c r="G46" i="3" s="1"/>
  <c r="H45" i="3"/>
  <c r="H46" i="3" s="1"/>
  <c r="X45" i="3"/>
  <c r="X46" i="3" s="1"/>
  <c r="D316" i="3" l="1"/>
  <c r="W392" i="3" l="1"/>
  <c r="C538" i="3" l="1"/>
  <c r="L543" i="5" s="1"/>
  <c r="I459" i="5"/>
  <c r="J459" i="5"/>
  <c r="K459" i="5"/>
  <c r="M459" i="5"/>
  <c r="N459" i="5"/>
  <c r="O459" i="5"/>
  <c r="H459" i="5"/>
  <c r="Q543" i="5" l="1"/>
  <c r="P543" i="5"/>
  <c r="I329" i="5"/>
  <c r="J329" i="5"/>
  <c r="K329" i="5"/>
  <c r="M329" i="5"/>
  <c r="N329" i="5"/>
  <c r="O329" i="5"/>
  <c r="H329" i="5"/>
  <c r="H203" i="5" l="1"/>
  <c r="I126" i="5" l="1"/>
  <c r="J126" i="5"/>
  <c r="K126" i="5"/>
  <c r="M126" i="5"/>
  <c r="N126" i="5"/>
  <c r="O126" i="5"/>
  <c r="O581" i="5"/>
  <c r="N581" i="5"/>
  <c r="M581" i="5"/>
  <c r="K581" i="5"/>
  <c r="J581" i="5"/>
  <c r="I581" i="5"/>
  <c r="O577" i="5"/>
  <c r="N577" i="5"/>
  <c r="M577" i="5"/>
  <c r="K577" i="5"/>
  <c r="J577" i="5"/>
  <c r="I577" i="5"/>
  <c r="O549" i="5"/>
  <c r="N549" i="5"/>
  <c r="M549" i="5"/>
  <c r="K549" i="5"/>
  <c r="J549" i="5"/>
  <c r="I549" i="5"/>
  <c r="O533" i="5"/>
  <c r="N533" i="5"/>
  <c r="M533" i="5"/>
  <c r="K533" i="5"/>
  <c r="J533" i="5"/>
  <c r="I533" i="5"/>
  <c r="H533" i="5"/>
  <c r="O530" i="5"/>
  <c r="N530" i="5"/>
  <c r="M530" i="5"/>
  <c r="K530" i="5"/>
  <c r="J530" i="5"/>
  <c r="I530" i="5"/>
  <c r="H530" i="5"/>
  <c r="O525" i="5"/>
  <c r="N525" i="5"/>
  <c r="M525" i="5"/>
  <c r="K525" i="5"/>
  <c r="J525" i="5"/>
  <c r="I525" i="5"/>
  <c r="H525" i="5"/>
  <c r="O521" i="5"/>
  <c r="N521" i="5"/>
  <c r="M521" i="5"/>
  <c r="K521" i="5"/>
  <c r="J521" i="5"/>
  <c r="I521" i="5"/>
  <c r="H521" i="5"/>
  <c r="O480" i="5"/>
  <c r="N480" i="5"/>
  <c r="M480" i="5"/>
  <c r="K480" i="5"/>
  <c r="J480" i="5"/>
  <c r="I480" i="5"/>
  <c r="H480" i="5"/>
  <c r="H500" i="5" s="1"/>
  <c r="O475" i="5"/>
  <c r="N475" i="5"/>
  <c r="M475" i="5"/>
  <c r="K475" i="5"/>
  <c r="J475" i="5"/>
  <c r="I475" i="5"/>
  <c r="H475" i="5"/>
  <c r="O462" i="5"/>
  <c r="N462" i="5"/>
  <c r="M462" i="5"/>
  <c r="K462" i="5"/>
  <c r="J462" i="5"/>
  <c r="I462" i="5"/>
  <c r="H462" i="5"/>
  <c r="O450" i="5"/>
  <c r="N450" i="5"/>
  <c r="M450" i="5"/>
  <c r="K450" i="5"/>
  <c r="J450" i="5"/>
  <c r="I450" i="5"/>
  <c r="H450" i="5"/>
  <c r="O447" i="5"/>
  <c r="N447" i="5"/>
  <c r="M447" i="5"/>
  <c r="K447" i="5"/>
  <c r="J447" i="5"/>
  <c r="I447" i="5"/>
  <c r="H447" i="5"/>
  <c r="O436" i="5"/>
  <c r="N436" i="5"/>
  <c r="M436" i="5"/>
  <c r="K436" i="5"/>
  <c r="J436" i="5"/>
  <c r="I436" i="5"/>
  <c r="H436" i="5"/>
  <c r="O432" i="5"/>
  <c r="N432" i="5"/>
  <c r="M432" i="5"/>
  <c r="K432" i="5"/>
  <c r="J432" i="5"/>
  <c r="I432" i="5"/>
  <c r="H432" i="5"/>
  <c r="O427" i="5"/>
  <c r="N427" i="5"/>
  <c r="M427" i="5"/>
  <c r="K427" i="5"/>
  <c r="J427" i="5"/>
  <c r="I427" i="5"/>
  <c r="H427" i="5"/>
  <c r="O408" i="5"/>
  <c r="N408" i="5"/>
  <c r="M408" i="5"/>
  <c r="K408" i="5"/>
  <c r="J408" i="5"/>
  <c r="I408" i="5"/>
  <c r="H408" i="5"/>
  <c r="O356" i="5"/>
  <c r="N356" i="5"/>
  <c r="M356" i="5"/>
  <c r="K356" i="5"/>
  <c r="J356" i="5"/>
  <c r="I356" i="5"/>
  <c r="H356" i="5"/>
  <c r="O353" i="5"/>
  <c r="N353" i="5"/>
  <c r="M353" i="5"/>
  <c r="K353" i="5"/>
  <c r="J353" i="5"/>
  <c r="I353" i="5"/>
  <c r="H353" i="5"/>
  <c r="O347" i="5"/>
  <c r="N347" i="5"/>
  <c r="M347" i="5"/>
  <c r="K347" i="5"/>
  <c r="J347" i="5"/>
  <c r="I347" i="5"/>
  <c r="H347" i="5"/>
  <c r="O325" i="5"/>
  <c r="N325" i="5"/>
  <c r="M325" i="5"/>
  <c r="K325" i="5"/>
  <c r="J325" i="5"/>
  <c r="I325" i="5"/>
  <c r="H325" i="5"/>
  <c r="O322" i="5"/>
  <c r="N322" i="5"/>
  <c r="M322" i="5"/>
  <c r="K322" i="5"/>
  <c r="J322" i="5"/>
  <c r="I322" i="5"/>
  <c r="H322" i="5"/>
  <c r="O319" i="5"/>
  <c r="N319" i="5"/>
  <c r="M319" i="5"/>
  <c r="K319" i="5"/>
  <c r="J319" i="5"/>
  <c r="I319" i="5"/>
  <c r="O311" i="5"/>
  <c r="N311" i="5"/>
  <c r="M311" i="5"/>
  <c r="K311" i="5"/>
  <c r="J311" i="5"/>
  <c r="I311" i="5"/>
  <c r="O307" i="5"/>
  <c r="N307" i="5"/>
  <c r="M307" i="5"/>
  <c r="K307" i="5"/>
  <c r="J307" i="5"/>
  <c r="I307" i="5"/>
  <c r="O303" i="5"/>
  <c r="N303" i="5"/>
  <c r="M303" i="5"/>
  <c r="K303" i="5"/>
  <c r="J303" i="5"/>
  <c r="I303" i="5"/>
  <c r="H303" i="5"/>
  <c r="O283" i="5"/>
  <c r="N283" i="5"/>
  <c r="M283" i="5"/>
  <c r="K283" i="5"/>
  <c r="J283" i="5"/>
  <c r="I283" i="5"/>
  <c r="H283" i="5"/>
  <c r="O279" i="5"/>
  <c r="N279" i="5"/>
  <c r="M279" i="5"/>
  <c r="K279" i="5"/>
  <c r="J279" i="5"/>
  <c r="I279" i="5"/>
  <c r="O273" i="5"/>
  <c r="N273" i="5"/>
  <c r="M273" i="5"/>
  <c r="K273" i="5"/>
  <c r="K274" i="5" s="1"/>
  <c r="J273" i="5"/>
  <c r="I273" i="5"/>
  <c r="H273" i="5"/>
  <c r="H274" i="5" s="1"/>
  <c r="O252" i="5"/>
  <c r="N252" i="5"/>
  <c r="M252" i="5"/>
  <c r="K252" i="5"/>
  <c r="J252" i="5"/>
  <c r="I252" i="5"/>
  <c r="H252" i="5"/>
  <c r="O249" i="5"/>
  <c r="N249" i="5"/>
  <c r="M249" i="5"/>
  <c r="K249" i="5"/>
  <c r="J249" i="5"/>
  <c r="I249" i="5"/>
  <c r="H249" i="5"/>
  <c r="O240" i="5"/>
  <c r="N240" i="5"/>
  <c r="M240" i="5"/>
  <c r="K240" i="5"/>
  <c r="J240" i="5"/>
  <c r="I240" i="5"/>
  <c r="H240" i="5"/>
  <c r="O237" i="5"/>
  <c r="N237" i="5"/>
  <c r="M237" i="5"/>
  <c r="K237" i="5"/>
  <c r="J237" i="5"/>
  <c r="I237" i="5"/>
  <c r="O214" i="5"/>
  <c r="N214" i="5"/>
  <c r="M214" i="5"/>
  <c r="K214" i="5"/>
  <c r="J214" i="5"/>
  <c r="I214" i="5"/>
  <c r="H214" i="5"/>
  <c r="O209" i="5"/>
  <c r="N209" i="5"/>
  <c r="M209" i="5"/>
  <c r="K209" i="5"/>
  <c r="J209" i="5"/>
  <c r="I209" i="5"/>
  <c r="H209" i="5"/>
  <c r="O203" i="5"/>
  <c r="N203" i="5"/>
  <c r="M203" i="5"/>
  <c r="K203" i="5"/>
  <c r="J203" i="5"/>
  <c r="I203" i="5"/>
  <c r="O196" i="5"/>
  <c r="N196" i="5"/>
  <c r="M196" i="5"/>
  <c r="K196" i="5"/>
  <c r="J196" i="5"/>
  <c r="I196" i="5"/>
  <c r="H196" i="5"/>
  <c r="H188" i="5"/>
  <c r="H192" i="5" s="1"/>
  <c r="O157" i="5"/>
  <c r="N157" i="5"/>
  <c r="M157" i="5"/>
  <c r="K157" i="5"/>
  <c r="J157" i="5"/>
  <c r="I157" i="5"/>
  <c r="H157" i="5"/>
  <c r="H175" i="5" s="1"/>
  <c r="O139" i="5"/>
  <c r="N139" i="5"/>
  <c r="M139" i="5"/>
  <c r="K139" i="5"/>
  <c r="J139" i="5"/>
  <c r="I139" i="5"/>
  <c r="O122" i="5"/>
  <c r="N122" i="5"/>
  <c r="M122" i="5"/>
  <c r="K122" i="5"/>
  <c r="J122" i="5"/>
  <c r="I122" i="5"/>
  <c r="O116" i="5"/>
  <c r="N116" i="5"/>
  <c r="M116" i="5"/>
  <c r="K116" i="5"/>
  <c r="J116" i="5"/>
  <c r="I116" i="5"/>
  <c r="O110" i="5"/>
  <c r="N110" i="5"/>
  <c r="M110" i="5"/>
  <c r="K110" i="5"/>
  <c r="J110" i="5"/>
  <c r="I110" i="5"/>
  <c r="H110" i="5"/>
  <c r="O107" i="5"/>
  <c r="N107" i="5"/>
  <c r="M107" i="5"/>
  <c r="K107" i="5"/>
  <c r="I107" i="5"/>
  <c r="J106" i="5"/>
  <c r="J105" i="5"/>
  <c r="J104" i="5"/>
  <c r="O93" i="5"/>
  <c r="N93" i="5"/>
  <c r="M93" i="5"/>
  <c r="K93" i="5"/>
  <c r="J93" i="5"/>
  <c r="I93" i="5"/>
  <c r="H93" i="5"/>
  <c r="O90" i="5"/>
  <c r="N90" i="5"/>
  <c r="M90" i="5"/>
  <c r="K90" i="5"/>
  <c r="J90" i="5"/>
  <c r="I90" i="5"/>
  <c r="O81" i="5"/>
  <c r="N81" i="5"/>
  <c r="M81" i="5"/>
  <c r="K81" i="5"/>
  <c r="J81" i="5"/>
  <c r="I81" i="5"/>
  <c r="H81" i="5"/>
  <c r="O73" i="5"/>
  <c r="N73" i="5"/>
  <c r="M73" i="5"/>
  <c r="K73" i="5"/>
  <c r="J73" i="5"/>
  <c r="I73" i="5"/>
  <c r="H73" i="5"/>
  <c r="O70" i="5"/>
  <c r="N70" i="5"/>
  <c r="M70" i="5"/>
  <c r="K70" i="5"/>
  <c r="J70" i="5"/>
  <c r="I70" i="5"/>
  <c r="H70" i="5"/>
  <c r="O62" i="5"/>
  <c r="N62" i="5"/>
  <c r="M62" i="5"/>
  <c r="K62" i="5"/>
  <c r="J62" i="5"/>
  <c r="I62" i="5"/>
  <c r="H62" i="5"/>
  <c r="O59" i="5"/>
  <c r="N59" i="5"/>
  <c r="M59" i="5"/>
  <c r="K59" i="5"/>
  <c r="J59" i="5"/>
  <c r="I59" i="5"/>
  <c r="H59" i="5"/>
  <c r="O55" i="5"/>
  <c r="N55" i="5"/>
  <c r="M55" i="5"/>
  <c r="K55" i="5"/>
  <c r="J55" i="5"/>
  <c r="I55" i="5"/>
  <c r="H55" i="5"/>
  <c r="O50" i="5"/>
  <c r="N50" i="5"/>
  <c r="M50" i="5"/>
  <c r="K50" i="5"/>
  <c r="J50" i="5"/>
  <c r="I50" i="5"/>
  <c r="H50" i="5"/>
  <c r="H51" i="5" s="1"/>
  <c r="O37" i="5"/>
  <c r="N37" i="5"/>
  <c r="M37" i="5"/>
  <c r="K37" i="5"/>
  <c r="J37" i="5"/>
  <c r="I37" i="5"/>
  <c r="O32" i="5"/>
  <c r="N32" i="5"/>
  <c r="M32" i="5"/>
  <c r="K32" i="5"/>
  <c r="J32" i="5"/>
  <c r="I32" i="5"/>
  <c r="H428" i="5" l="1"/>
  <c r="H253" i="5"/>
  <c r="M253" i="5"/>
  <c r="I253" i="5"/>
  <c r="N253" i="5"/>
  <c r="J253" i="5"/>
  <c r="O253" i="5"/>
  <c r="K253" i="5"/>
  <c r="H210" i="5"/>
  <c r="K175" i="5"/>
  <c r="M175" i="5"/>
  <c r="N175" i="5"/>
  <c r="O175" i="5"/>
  <c r="O127" i="5"/>
  <c r="H375" i="5"/>
  <c r="K127" i="5"/>
  <c r="M375" i="5"/>
  <c r="H127" i="5"/>
  <c r="O74" i="5"/>
  <c r="H74" i="5"/>
  <c r="M74" i="5"/>
  <c r="I127" i="5"/>
  <c r="N127" i="5"/>
  <c r="J74" i="5"/>
  <c r="M127" i="5"/>
  <c r="J375" i="5"/>
  <c r="O375" i="5"/>
  <c r="I74" i="5"/>
  <c r="N74" i="5"/>
  <c r="I375" i="5"/>
  <c r="N375" i="5"/>
  <c r="K74" i="5"/>
  <c r="K375" i="5"/>
  <c r="I284" i="5"/>
  <c r="N284" i="5"/>
  <c r="K284" i="5"/>
  <c r="J284" i="5"/>
  <c r="O284" i="5"/>
  <c r="H284" i="5"/>
  <c r="M284" i="5"/>
  <c r="K428" i="5"/>
  <c r="M428" i="5"/>
  <c r="I428" i="5"/>
  <c r="N428" i="5"/>
  <c r="J428" i="5"/>
  <c r="O428" i="5"/>
  <c r="K330" i="5"/>
  <c r="I330" i="5"/>
  <c r="N330" i="5"/>
  <c r="J330" i="5"/>
  <c r="O330" i="5"/>
  <c r="M330" i="5"/>
  <c r="H330" i="5"/>
  <c r="N51" i="5"/>
  <c r="M51" i="5"/>
  <c r="K51" i="5"/>
  <c r="I51" i="5"/>
  <c r="O51" i="5"/>
  <c r="J51" i="5"/>
  <c r="N210" i="5"/>
  <c r="M274" i="5"/>
  <c r="J476" i="5"/>
  <c r="I595" i="5"/>
  <c r="N595" i="5"/>
  <c r="J107" i="5"/>
  <c r="J127" i="5" s="1"/>
  <c r="J443" i="5"/>
  <c r="O443" i="5"/>
  <c r="O500" i="5"/>
  <c r="J210" i="5"/>
  <c r="N476" i="5"/>
  <c r="K562" i="5"/>
  <c r="M595" i="5"/>
  <c r="I443" i="5"/>
  <c r="H443" i="5"/>
  <c r="M500" i="5"/>
  <c r="K500" i="5"/>
  <c r="K595" i="5"/>
  <c r="O210" i="5"/>
  <c r="O562" i="5"/>
  <c r="I274" i="5"/>
  <c r="M210" i="5"/>
  <c r="K476" i="5"/>
  <c r="O274" i="5"/>
  <c r="J595" i="5"/>
  <c r="M443" i="5"/>
  <c r="I476" i="5"/>
  <c r="M476" i="5"/>
  <c r="J500" i="5"/>
  <c r="H562" i="5"/>
  <c r="K443" i="5"/>
  <c r="O476" i="5"/>
  <c r="J562" i="5"/>
  <c r="N562" i="5"/>
  <c r="I210" i="5"/>
  <c r="N274" i="5"/>
  <c r="K210" i="5"/>
  <c r="J274" i="5"/>
  <c r="I500" i="5"/>
  <c r="N443" i="5"/>
  <c r="O595" i="5"/>
  <c r="H476" i="5"/>
  <c r="N500" i="5"/>
  <c r="I562" i="5"/>
  <c r="M562" i="5"/>
  <c r="A31" i="5" l="1"/>
  <c r="A34" i="5" s="1"/>
  <c r="A35" i="5" s="1"/>
  <c r="A36" i="5" s="1"/>
  <c r="A39" i="5" s="1"/>
  <c r="M596" i="5"/>
  <c r="M597" i="5" s="1"/>
  <c r="J596" i="5"/>
  <c r="I596" i="5"/>
  <c r="O596" i="5"/>
  <c r="O597" i="5" s="1"/>
  <c r="H596" i="5"/>
  <c r="N596" i="5"/>
  <c r="N597" i="5" s="1"/>
  <c r="K596" i="5"/>
  <c r="A40" i="5" l="1"/>
  <c r="A41" i="5" l="1"/>
  <c r="A42" i="5" s="1"/>
  <c r="A43" i="5" s="1"/>
  <c r="A44" i="5" s="1"/>
  <c r="A45" i="5" s="1"/>
  <c r="A46" i="5" s="1"/>
  <c r="A49" i="5" s="1"/>
  <c r="A54" i="5" s="1"/>
  <c r="A57" i="5" s="1"/>
  <c r="A58" i="5" s="1"/>
  <c r="A61" i="5" s="1"/>
  <c r="C336" i="3"/>
  <c r="L341" i="5" s="1"/>
  <c r="A64" i="5" l="1"/>
  <c r="A65" i="5" s="1"/>
  <c r="A66" i="5" s="1"/>
  <c r="A69" i="5" s="1"/>
  <c r="A72" i="5" s="1"/>
  <c r="A77" i="5" s="1"/>
  <c r="A78" i="5" s="1"/>
  <c r="A79" i="5" s="1"/>
  <c r="A80" i="5" s="1"/>
  <c r="A83" i="5" s="1"/>
  <c r="Q341" i="5"/>
  <c r="P341" i="5"/>
  <c r="A84" i="5" l="1"/>
  <c r="A85" i="5" s="1"/>
  <c r="A88" i="5" s="1"/>
  <c r="A89" i="5" s="1"/>
  <c r="A92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9" i="5" s="1"/>
  <c r="A112" i="5" s="1"/>
  <c r="A113" i="5" s="1"/>
  <c r="A114" i="5" s="1"/>
  <c r="A115" i="5" s="1"/>
  <c r="A118" i="5" s="1"/>
  <c r="A119" i="5" s="1"/>
  <c r="C154" i="3"/>
  <c r="L159" i="5" l="1"/>
  <c r="Q159" i="5" s="1"/>
  <c r="A120" i="5"/>
  <c r="A121" i="5" s="1"/>
  <c r="A124" i="5" s="1"/>
  <c r="L20" i="5"/>
  <c r="P159" i="5" l="1"/>
  <c r="A125" i="5"/>
  <c r="Q20" i="5"/>
  <c r="P20" i="5"/>
  <c r="C226" i="3"/>
  <c r="L231" i="5" s="1"/>
  <c r="C223" i="3"/>
  <c r="L228" i="5" s="1"/>
  <c r="A130" i="5" l="1"/>
  <c r="A131" i="5" s="1"/>
  <c r="A132" i="5" s="1"/>
  <c r="A133" i="5" s="1"/>
  <c r="A136" i="5" s="1"/>
  <c r="A137" i="5" s="1"/>
  <c r="A138" i="5" s="1"/>
  <c r="Q231" i="5"/>
  <c r="P231" i="5"/>
  <c r="Q228" i="5"/>
  <c r="P228" i="5"/>
  <c r="C221" i="3"/>
  <c r="L226" i="5" s="1"/>
  <c r="C212" i="3"/>
  <c r="L217" i="5" s="1"/>
  <c r="C213" i="3"/>
  <c r="L218" i="5" s="1"/>
  <c r="C214" i="3"/>
  <c r="L219" i="5" s="1"/>
  <c r="A141" i="5" l="1"/>
  <c r="A142" i="5" s="1"/>
  <c r="A143" i="5" s="1"/>
  <c r="A144" i="5" s="1"/>
  <c r="A145" i="5" s="1"/>
  <c r="A146" i="5" s="1"/>
  <c r="A149" i="5" s="1"/>
  <c r="A150" i="5" s="1"/>
  <c r="A151" i="5" s="1"/>
  <c r="A152" i="5" s="1"/>
  <c r="A153" i="5" s="1"/>
  <c r="P217" i="5"/>
  <c r="Q217" i="5"/>
  <c r="Q218" i="5"/>
  <c r="P218" i="5"/>
  <c r="Q226" i="5"/>
  <c r="P226" i="5"/>
  <c r="P219" i="5"/>
  <c r="Q219" i="5"/>
  <c r="M253" i="3"/>
  <c r="M255" i="3" s="1"/>
  <c r="A156" i="5" l="1"/>
  <c r="A159" i="5" s="1"/>
  <c r="A160" i="5" s="1"/>
  <c r="A161" i="5" s="1"/>
  <c r="A162" i="5" s="1"/>
  <c r="A163" i="5" s="1"/>
  <c r="A164" i="5" s="1"/>
  <c r="A167" i="5" s="1"/>
  <c r="M54" i="3"/>
  <c r="P54" i="3"/>
  <c r="P69" i="3" s="1"/>
  <c r="Q54" i="3"/>
  <c r="Q69" i="3" s="1"/>
  <c r="C53" i="3"/>
  <c r="L58" i="5" s="1"/>
  <c r="C52" i="3"/>
  <c r="L57" i="5" l="1"/>
  <c r="Q57" i="5" s="1"/>
  <c r="C54" i="3"/>
  <c r="P58" i="5"/>
  <c r="Q58" i="5"/>
  <c r="Q59" i="5" l="1"/>
  <c r="P57" i="5"/>
  <c r="P59" i="5" s="1"/>
  <c r="Q347" i="3"/>
  <c r="M486" i="3" l="1"/>
  <c r="M494" i="3" s="1"/>
  <c r="C322" i="3" l="1"/>
  <c r="C253" i="3"/>
  <c r="L258" i="5" s="1"/>
  <c r="C128" i="3"/>
  <c r="L133" i="5" s="1"/>
  <c r="L327" i="5" l="1"/>
  <c r="Q327" i="5" s="1"/>
  <c r="Q258" i="5"/>
  <c r="P258" i="5"/>
  <c r="Q133" i="5"/>
  <c r="P133" i="5"/>
  <c r="L516" i="3"/>
  <c r="M516" i="3"/>
  <c r="X516" i="3"/>
  <c r="P327" i="5" l="1"/>
  <c r="E544" i="3"/>
  <c r="F544" i="3"/>
  <c r="L544" i="3"/>
  <c r="M544" i="3"/>
  <c r="N544" i="3"/>
  <c r="P544" i="3"/>
  <c r="L528" i="3"/>
  <c r="M528" i="3"/>
  <c r="P528" i="3"/>
  <c r="Q528" i="3"/>
  <c r="E525" i="3"/>
  <c r="F520" i="3"/>
  <c r="H520" i="3"/>
  <c r="L520" i="3"/>
  <c r="M520" i="3"/>
  <c r="O531" i="3"/>
  <c r="O532" i="3"/>
  <c r="O533" i="3"/>
  <c r="O534" i="3"/>
  <c r="O535" i="3"/>
  <c r="O536" i="3"/>
  <c r="Q546" i="3"/>
  <c r="Q556" i="3" s="1"/>
  <c r="Q542" i="3"/>
  <c r="Q531" i="3"/>
  <c r="Q532" i="3"/>
  <c r="Q533" i="3"/>
  <c r="Q534" i="3"/>
  <c r="Q535" i="3"/>
  <c r="Q536" i="3"/>
  <c r="Q530" i="3"/>
  <c r="L354" i="3"/>
  <c r="M354" i="3"/>
  <c r="P354" i="3"/>
  <c r="Q354" i="3"/>
  <c r="L351" i="3"/>
  <c r="M351" i="3"/>
  <c r="J348" i="3"/>
  <c r="K348" i="3"/>
  <c r="L348" i="3"/>
  <c r="M348" i="3"/>
  <c r="P348" i="3"/>
  <c r="Q348" i="3"/>
  <c r="C361" i="3"/>
  <c r="C362" i="3"/>
  <c r="L367" i="5" s="1"/>
  <c r="C368" i="3"/>
  <c r="L373" i="5" s="1"/>
  <c r="C366" i="3"/>
  <c r="L371" i="5" s="1"/>
  <c r="C365" i="3"/>
  <c r="L370" i="5" l="1"/>
  <c r="P370" i="5" s="1"/>
  <c r="L366" i="5"/>
  <c r="P366" i="5" s="1"/>
  <c r="C363" i="3"/>
  <c r="P371" i="5"/>
  <c r="Q371" i="5"/>
  <c r="P373" i="5"/>
  <c r="Q373" i="5"/>
  <c r="Q367" i="5"/>
  <c r="P367" i="5"/>
  <c r="K370" i="3"/>
  <c r="P370" i="3"/>
  <c r="L370" i="3"/>
  <c r="J370" i="3"/>
  <c r="Q370" i="3"/>
  <c r="M370" i="3"/>
  <c r="C367" i="3"/>
  <c r="C369" i="3" s="1"/>
  <c r="O544" i="3"/>
  <c r="Q370" i="5" l="1"/>
  <c r="Q366" i="5"/>
  <c r="Q368" i="5"/>
  <c r="P368" i="5"/>
  <c r="L372" i="5"/>
  <c r="U329" i="3"/>
  <c r="U332" i="3"/>
  <c r="U328" i="3"/>
  <c r="U341" i="3" l="1"/>
  <c r="Q374" i="5"/>
  <c r="P372" i="5"/>
  <c r="P374" i="5" s="1"/>
  <c r="Q372" i="5"/>
  <c r="W320" i="3"/>
  <c r="D317" i="3"/>
  <c r="E317" i="3"/>
  <c r="L317" i="3"/>
  <c r="M317" i="3"/>
  <c r="J314" i="3"/>
  <c r="K314" i="3"/>
  <c r="L306" i="3"/>
  <c r="M306" i="3"/>
  <c r="X306" i="3"/>
  <c r="E302" i="3"/>
  <c r="F302" i="3"/>
  <c r="G302" i="3"/>
  <c r="I302" i="3"/>
  <c r="L302" i="3"/>
  <c r="M302" i="3"/>
  <c r="P302" i="3"/>
  <c r="Q302" i="3"/>
  <c r="C240" i="3"/>
  <c r="L245" i="5" s="1"/>
  <c r="Q245" i="5" l="1"/>
  <c r="P245" i="5"/>
  <c r="Q579" i="3"/>
  <c r="Q588" i="3"/>
  <c r="Q581" i="3"/>
  <c r="Q580" i="3"/>
  <c r="Q578" i="3"/>
  <c r="Q568" i="3"/>
  <c r="Q569" i="3"/>
  <c r="Q570" i="3"/>
  <c r="Q571" i="3"/>
  <c r="Q567" i="3"/>
  <c r="L454" i="3" l="1"/>
  <c r="M454" i="3"/>
  <c r="W454" i="3"/>
  <c r="X454" i="3"/>
  <c r="C453" i="3"/>
  <c r="L458" i="5" s="1"/>
  <c r="C452" i="3"/>
  <c r="L457" i="5" s="1"/>
  <c r="C451" i="3"/>
  <c r="L456" i="5" s="1"/>
  <c r="C450" i="3"/>
  <c r="L455" i="5" s="1"/>
  <c r="C449" i="3"/>
  <c r="L454" i="5" s="1"/>
  <c r="Q454" i="5" l="1"/>
  <c r="P454" i="5"/>
  <c r="Q458" i="5"/>
  <c r="P458" i="5"/>
  <c r="P455" i="5"/>
  <c r="Q455" i="5"/>
  <c r="Q456" i="5"/>
  <c r="P456" i="5"/>
  <c r="Q457" i="5"/>
  <c r="P457" i="5"/>
  <c r="Q402" i="3" l="1"/>
  <c r="Q401" i="3"/>
  <c r="Q382" i="3"/>
  <c r="Q383" i="3"/>
  <c r="Q384" i="3"/>
  <c r="Q385" i="3"/>
  <c r="Q389" i="3"/>
  <c r="Q392" i="3" l="1"/>
  <c r="W160" i="3"/>
  <c r="W291" i="3"/>
  <c r="C227" i="3" l="1"/>
  <c r="L232" i="5" s="1"/>
  <c r="C215" i="3"/>
  <c r="L220" i="5" s="1"/>
  <c r="Q220" i="5" l="1"/>
  <c r="P220" i="5"/>
  <c r="P232" i="5"/>
  <c r="Q232" i="5"/>
  <c r="C436" i="3"/>
  <c r="L441" i="5" s="1"/>
  <c r="C358" i="3"/>
  <c r="L363" i="5" s="1"/>
  <c r="C346" i="3"/>
  <c r="L351" i="5" s="1"/>
  <c r="C273" i="3"/>
  <c r="L278" i="5" s="1"/>
  <c r="C272" i="3"/>
  <c r="C259" i="3"/>
  <c r="L264" i="5" s="1"/>
  <c r="C260" i="3"/>
  <c r="L265" i="5" s="1"/>
  <c r="C261" i="3"/>
  <c r="L266" i="5" s="1"/>
  <c r="C262" i="3"/>
  <c r="L267" i="5" s="1"/>
  <c r="C258" i="3"/>
  <c r="L263" i="5" s="1"/>
  <c r="C257" i="3"/>
  <c r="C254" i="3"/>
  <c r="L259" i="5" s="1"/>
  <c r="C252" i="3"/>
  <c r="L257" i="5" s="1"/>
  <c r="C251" i="3"/>
  <c r="C237" i="3"/>
  <c r="L242" i="5" s="1"/>
  <c r="C234" i="3"/>
  <c r="L239" i="5" s="1"/>
  <c r="C174" i="3"/>
  <c r="L179" i="5" s="1"/>
  <c r="C175" i="3"/>
  <c r="L180" i="5" s="1"/>
  <c r="C173" i="3"/>
  <c r="C78" i="3"/>
  <c r="C67" i="3"/>
  <c r="L72" i="5" s="1"/>
  <c r="C61" i="3"/>
  <c r="L66" i="5" s="1"/>
  <c r="C255" i="3" l="1"/>
  <c r="L277" i="5"/>
  <c r="C274" i="3"/>
  <c r="L262" i="5"/>
  <c r="Q268" i="5" s="1"/>
  <c r="C263" i="3"/>
  <c r="L256" i="5"/>
  <c r="Q256" i="5" s="1"/>
  <c r="C176" i="3"/>
  <c r="L178" i="5"/>
  <c r="Q178" i="5" s="1"/>
  <c r="L83" i="5"/>
  <c r="P83" i="5" s="1"/>
  <c r="Q242" i="5"/>
  <c r="P242" i="5"/>
  <c r="Q265" i="5"/>
  <c r="P265" i="5"/>
  <c r="Q351" i="5"/>
  <c r="P351" i="5"/>
  <c r="Q66" i="5"/>
  <c r="P66" i="5"/>
  <c r="Q180" i="5"/>
  <c r="P180" i="5"/>
  <c r="Q263" i="5"/>
  <c r="P263" i="5"/>
  <c r="Q264" i="5"/>
  <c r="P264" i="5"/>
  <c r="Q363" i="5"/>
  <c r="P363" i="5"/>
  <c r="P72" i="5"/>
  <c r="P73" i="5" s="1"/>
  <c r="Q72" i="5"/>
  <c r="L73" i="5"/>
  <c r="P179" i="5"/>
  <c r="Q179" i="5"/>
  <c r="P257" i="5"/>
  <c r="Q257" i="5"/>
  <c r="P267" i="5"/>
  <c r="Q267" i="5"/>
  <c r="P441" i="5"/>
  <c r="Q441" i="5"/>
  <c r="Q239" i="5"/>
  <c r="P239" i="5"/>
  <c r="P240" i="5" s="1"/>
  <c r="L240" i="5"/>
  <c r="Q240" i="5" s="1"/>
  <c r="P259" i="5"/>
  <c r="Q259" i="5"/>
  <c r="P266" i="5"/>
  <c r="Q266" i="5"/>
  <c r="P278" i="5"/>
  <c r="Q278" i="5"/>
  <c r="C40" i="3"/>
  <c r="L45" i="5" s="1"/>
  <c r="C38" i="3"/>
  <c r="L43" i="5" s="1"/>
  <c r="P277" i="5" l="1"/>
  <c r="P279" i="5" s="1"/>
  <c r="Q277" i="5"/>
  <c r="P262" i="5"/>
  <c r="P268" i="5" s="1"/>
  <c r="Q262" i="5"/>
  <c r="P256" i="5"/>
  <c r="P260" i="5" s="1"/>
  <c r="Q260" i="5"/>
  <c r="P178" i="5"/>
  <c r="P181" i="5" s="1"/>
  <c r="Q181" i="5"/>
  <c r="Q83" i="5"/>
  <c r="Q73" i="5"/>
  <c r="Q43" i="5"/>
  <c r="P43" i="5"/>
  <c r="Q45" i="5"/>
  <c r="P45" i="5"/>
  <c r="Q279" i="5"/>
  <c r="C34" i="3" l="1"/>
  <c r="L39" i="5" s="1"/>
  <c r="C41" i="3"/>
  <c r="C39" i="3"/>
  <c r="L44" i="5" s="1"/>
  <c r="C37" i="3"/>
  <c r="L42" i="5" s="1"/>
  <c r="C35" i="3"/>
  <c r="L40" i="5" s="1"/>
  <c r="C36" i="3"/>
  <c r="C584" i="3"/>
  <c r="L589" i="5" s="1"/>
  <c r="C583" i="3"/>
  <c r="L588" i="5" s="1"/>
  <c r="X576" i="3"/>
  <c r="L576" i="3"/>
  <c r="X572" i="3"/>
  <c r="P572" i="3"/>
  <c r="L572" i="3"/>
  <c r="K572" i="3"/>
  <c r="J572" i="3"/>
  <c r="C566" i="3"/>
  <c r="L571" i="5" s="1"/>
  <c r="C562" i="3"/>
  <c r="L567" i="5" s="1"/>
  <c r="C561" i="3"/>
  <c r="L566" i="5" s="1"/>
  <c r="W564" i="3"/>
  <c r="D555" i="3"/>
  <c r="C555" i="3" s="1"/>
  <c r="D554" i="3"/>
  <c r="C554" i="3" s="1"/>
  <c r="L559" i="5" s="1"/>
  <c r="D553" i="3"/>
  <c r="C553" i="3" s="1"/>
  <c r="L558" i="5" s="1"/>
  <c r="D552" i="3"/>
  <c r="C552" i="3" s="1"/>
  <c r="L557" i="5" s="1"/>
  <c r="D551" i="3"/>
  <c r="C551" i="3" s="1"/>
  <c r="L556" i="5" s="1"/>
  <c r="D550" i="3"/>
  <c r="C550" i="3" s="1"/>
  <c r="L555" i="5" s="1"/>
  <c r="D549" i="3"/>
  <c r="C549" i="3" s="1"/>
  <c r="L554" i="5" s="1"/>
  <c r="D548" i="3"/>
  <c r="C548" i="3" s="1"/>
  <c r="L553" i="5" s="1"/>
  <c r="D547" i="3"/>
  <c r="C547" i="3" s="1"/>
  <c r="L552" i="5" s="1"/>
  <c r="D546" i="3"/>
  <c r="Q544" i="3"/>
  <c r="D543" i="3"/>
  <c r="D542" i="3"/>
  <c r="D537" i="3"/>
  <c r="D541" i="3"/>
  <c r="D540" i="3"/>
  <c r="D539" i="3"/>
  <c r="D536" i="3"/>
  <c r="D535" i="3"/>
  <c r="D534" i="3"/>
  <c r="D533" i="3"/>
  <c r="D532" i="3"/>
  <c r="D531" i="3"/>
  <c r="D530" i="3"/>
  <c r="X528" i="3"/>
  <c r="X525" i="3"/>
  <c r="D524" i="3"/>
  <c r="C524" i="3" s="1"/>
  <c r="L529" i="5" s="1"/>
  <c r="D523" i="3"/>
  <c r="D522" i="3"/>
  <c r="X520" i="3"/>
  <c r="D519" i="3"/>
  <c r="C519" i="3" s="1"/>
  <c r="L524" i="5" s="1"/>
  <c r="X544" i="3"/>
  <c r="W544" i="3"/>
  <c r="C510" i="3"/>
  <c r="L515" i="5" s="1"/>
  <c r="C500" i="3"/>
  <c r="L505" i="5" s="1"/>
  <c r="C502" i="3"/>
  <c r="L507" i="5" s="1"/>
  <c r="C509" i="3"/>
  <c r="L514" i="5" s="1"/>
  <c r="C506" i="3"/>
  <c r="L511" i="5" s="1"/>
  <c r="C505" i="3"/>
  <c r="L510" i="5" s="1"/>
  <c r="C498" i="3"/>
  <c r="L503" i="5" s="1"/>
  <c r="C499" i="3"/>
  <c r="L504" i="5" s="1"/>
  <c r="C486" i="3"/>
  <c r="L491" i="5" s="1"/>
  <c r="C485" i="3"/>
  <c r="L490" i="5" s="1"/>
  <c r="C479" i="3"/>
  <c r="L484" i="5" s="1"/>
  <c r="C480" i="3"/>
  <c r="L485" i="5" s="1"/>
  <c r="C478" i="3"/>
  <c r="L483" i="5" s="1"/>
  <c r="W475" i="3"/>
  <c r="X470" i="3"/>
  <c r="W470" i="3"/>
  <c r="L470" i="3"/>
  <c r="C461" i="3"/>
  <c r="L466" i="5" s="1"/>
  <c r="X457" i="3"/>
  <c r="P457" i="3"/>
  <c r="L457" i="3"/>
  <c r="C448" i="3"/>
  <c r="L453" i="5" s="1"/>
  <c r="C447" i="3"/>
  <c r="C444" i="3"/>
  <c r="L449" i="5" s="1"/>
  <c r="W442" i="3"/>
  <c r="C441" i="3"/>
  <c r="C434" i="3"/>
  <c r="L439" i="5" s="1"/>
  <c r="C433" i="3"/>
  <c r="X431" i="3"/>
  <c r="W431" i="3"/>
  <c r="P431" i="3"/>
  <c r="L431" i="3"/>
  <c r="M431" i="3"/>
  <c r="X427" i="3"/>
  <c r="W427" i="3"/>
  <c r="P427" i="3"/>
  <c r="X422" i="3"/>
  <c r="L422" i="3"/>
  <c r="C421" i="3"/>
  <c r="L426" i="5" s="1"/>
  <c r="M422" i="3"/>
  <c r="C416" i="3"/>
  <c r="L421" i="5" s="1"/>
  <c r="C415" i="3"/>
  <c r="L420" i="5" s="1"/>
  <c r="C414" i="3"/>
  <c r="L419" i="5" s="1"/>
  <c r="C413" i="3"/>
  <c r="L418" i="5" s="1"/>
  <c r="C411" i="3"/>
  <c r="X403" i="3"/>
  <c r="P403" i="3"/>
  <c r="L403" i="3"/>
  <c r="X354" i="3"/>
  <c r="W354" i="3"/>
  <c r="X351" i="3"/>
  <c r="W351" i="3"/>
  <c r="X348" i="3"/>
  <c r="W348" i="3"/>
  <c r="C347" i="3"/>
  <c r="L352" i="5" s="1"/>
  <c r="T342" i="3"/>
  <c r="P342" i="3"/>
  <c r="L342" i="3"/>
  <c r="C337" i="3"/>
  <c r="L342" i="5" s="1"/>
  <c r="X324" i="3"/>
  <c r="P324" i="3"/>
  <c r="L324" i="3"/>
  <c r="C319" i="3"/>
  <c r="L324" i="5" s="1"/>
  <c r="X317" i="3"/>
  <c r="W317" i="3"/>
  <c r="X314" i="3"/>
  <c r="C313" i="3"/>
  <c r="L318" i="5" s="1"/>
  <c r="C312" i="3"/>
  <c r="L317" i="5" s="1"/>
  <c r="C311" i="3"/>
  <c r="L316" i="5" s="1"/>
  <c r="C310" i="3"/>
  <c r="L315" i="5" s="1"/>
  <c r="C309" i="3"/>
  <c r="L314" i="5" s="1"/>
  <c r="W306" i="3"/>
  <c r="X302" i="3"/>
  <c r="D301" i="3"/>
  <c r="D300" i="3"/>
  <c r="C290" i="3"/>
  <c r="L295" i="5" s="1"/>
  <c r="C283" i="3"/>
  <c r="L288" i="5" s="1"/>
  <c r="C282" i="3"/>
  <c r="L287" i="5" s="1"/>
  <c r="C289" i="3"/>
  <c r="L294" i="5" s="1"/>
  <c r="W278" i="3"/>
  <c r="C277" i="3"/>
  <c r="L282" i="5" s="1"/>
  <c r="C276" i="3"/>
  <c r="L281" i="5" s="1"/>
  <c r="X274" i="3"/>
  <c r="K274" i="3"/>
  <c r="J274" i="3"/>
  <c r="X268" i="3"/>
  <c r="L268" i="3"/>
  <c r="C265" i="3"/>
  <c r="L270" i="5" s="1"/>
  <c r="X247" i="3"/>
  <c r="L247" i="3"/>
  <c r="X244" i="3"/>
  <c r="L244" i="3"/>
  <c r="C238" i="3"/>
  <c r="W235" i="3"/>
  <c r="C235" i="3"/>
  <c r="X232" i="3"/>
  <c r="P232" i="3"/>
  <c r="L232" i="3"/>
  <c r="C224" i="3"/>
  <c r="L229" i="5" s="1"/>
  <c r="C218" i="3"/>
  <c r="L223" i="5" s="1"/>
  <c r="X209" i="3"/>
  <c r="L209" i="3"/>
  <c r="C203" i="3"/>
  <c r="L208" i="5" s="1"/>
  <c r="C202" i="3"/>
  <c r="L207" i="5" s="1"/>
  <c r="C201" i="3"/>
  <c r="L206" i="5" s="1"/>
  <c r="C200" i="3"/>
  <c r="X198" i="3"/>
  <c r="L198" i="3"/>
  <c r="K198" i="3"/>
  <c r="J198" i="3"/>
  <c r="C197" i="3"/>
  <c r="L202" i="5" s="1"/>
  <c r="X191" i="3"/>
  <c r="W191" i="3"/>
  <c r="P191" i="3"/>
  <c r="C186" i="3"/>
  <c r="L191" i="5" s="1"/>
  <c r="C184" i="3"/>
  <c r="L189" i="5" s="1"/>
  <c r="W187" i="3"/>
  <c r="C181" i="3"/>
  <c r="L186" i="5" s="1"/>
  <c r="C180" i="3"/>
  <c r="L185" i="5" s="1"/>
  <c r="C179" i="3"/>
  <c r="L184" i="5" s="1"/>
  <c r="C163" i="3"/>
  <c r="D162" i="3"/>
  <c r="C162" i="3" s="1"/>
  <c r="L167" i="5" s="1"/>
  <c r="D168" i="3"/>
  <c r="C168" i="3" s="1"/>
  <c r="L173" i="5" s="1"/>
  <c r="D167" i="3"/>
  <c r="C167" i="3" s="1"/>
  <c r="L172" i="5" s="1"/>
  <c r="D166" i="3"/>
  <c r="C166" i="3" s="1"/>
  <c r="L171" i="5" s="1"/>
  <c r="D165" i="3"/>
  <c r="C164" i="3"/>
  <c r="L169" i="5" s="1"/>
  <c r="C159" i="3"/>
  <c r="L164" i="5" s="1"/>
  <c r="C158" i="3"/>
  <c r="L163" i="5" s="1"/>
  <c r="K152" i="3"/>
  <c r="J152" i="3"/>
  <c r="C151" i="3"/>
  <c r="L156" i="5" s="1"/>
  <c r="C148" i="3"/>
  <c r="L153" i="5" s="1"/>
  <c r="C147" i="3"/>
  <c r="L152" i="5" s="1"/>
  <c r="C141" i="3"/>
  <c r="L146" i="5" s="1"/>
  <c r="C140" i="3"/>
  <c r="L145" i="5" s="1"/>
  <c r="C139" i="3"/>
  <c r="L144" i="5" s="1"/>
  <c r="C138" i="3"/>
  <c r="L143" i="5" s="1"/>
  <c r="C137" i="3"/>
  <c r="X134" i="3"/>
  <c r="W134" i="3"/>
  <c r="L134" i="3"/>
  <c r="X121" i="3"/>
  <c r="P121" i="3"/>
  <c r="L121" i="3"/>
  <c r="C120" i="3"/>
  <c r="L125" i="5" s="1"/>
  <c r="Q121" i="3"/>
  <c r="M121" i="3"/>
  <c r="X117" i="3"/>
  <c r="L117" i="3"/>
  <c r="X111" i="3"/>
  <c r="W111" i="3"/>
  <c r="P111" i="3"/>
  <c r="L111" i="3"/>
  <c r="X105" i="3"/>
  <c r="L105" i="3"/>
  <c r="C101" i="3"/>
  <c r="L106" i="5" s="1"/>
  <c r="C100" i="3"/>
  <c r="L105" i="5" s="1"/>
  <c r="C99" i="3"/>
  <c r="L104" i="5" s="1"/>
  <c r="C98" i="3"/>
  <c r="L103" i="5" s="1"/>
  <c r="C97" i="3"/>
  <c r="L102" i="5" s="1"/>
  <c r="C96" i="3"/>
  <c r="L101" i="5" s="1"/>
  <c r="C95" i="3"/>
  <c r="L100" i="5" s="1"/>
  <c r="C94" i="3"/>
  <c r="L99" i="5" s="1"/>
  <c r="C93" i="3"/>
  <c r="L98" i="5" s="1"/>
  <c r="C92" i="3"/>
  <c r="L97" i="5" s="1"/>
  <c r="C91" i="3"/>
  <c r="L96" i="5" s="1"/>
  <c r="W102" i="3"/>
  <c r="X88" i="3"/>
  <c r="L88" i="3"/>
  <c r="W88" i="3"/>
  <c r="M88" i="3"/>
  <c r="C79" i="3"/>
  <c r="X76" i="3"/>
  <c r="P76" i="3"/>
  <c r="W76" i="3"/>
  <c r="W68" i="3"/>
  <c r="W69" i="3" s="1"/>
  <c r="C68" i="3"/>
  <c r="X65" i="3"/>
  <c r="L65" i="3"/>
  <c r="C60" i="3"/>
  <c r="L65" i="5" s="1"/>
  <c r="X57" i="3"/>
  <c r="L57" i="3"/>
  <c r="M57" i="3"/>
  <c r="X50" i="3"/>
  <c r="L50" i="3"/>
  <c r="C49" i="3"/>
  <c r="L54" i="5" s="1"/>
  <c r="D44" i="3"/>
  <c r="C31" i="3"/>
  <c r="L36" i="5" s="1"/>
  <c r="C30" i="3"/>
  <c r="L35" i="5" s="1"/>
  <c r="D26" i="3"/>
  <c r="C26" i="3" s="1"/>
  <c r="L31" i="5" s="1"/>
  <c r="D25" i="3"/>
  <c r="L25" i="5"/>
  <c r="L23" i="5"/>
  <c r="L22" i="5"/>
  <c r="L19" i="5"/>
  <c r="L18" i="5"/>
  <c r="C560" i="3" l="1"/>
  <c r="L560" i="5"/>
  <c r="P560" i="5" s="1"/>
  <c r="D556" i="3"/>
  <c r="L452" i="5"/>
  <c r="P452" i="5" s="1"/>
  <c r="C454" i="3"/>
  <c r="L438" i="5"/>
  <c r="Q438" i="5" s="1"/>
  <c r="L416" i="5"/>
  <c r="Q416" i="5" s="1"/>
  <c r="W380" i="3"/>
  <c r="L243" i="5"/>
  <c r="Q243" i="5" s="1"/>
  <c r="L205" i="5"/>
  <c r="Q205" i="5" s="1"/>
  <c r="C204" i="3"/>
  <c r="C165" i="3"/>
  <c r="L170" i="5" s="1"/>
  <c r="Q170" i="5" s="1"/>
  <c r="D169" i="3"/>
  <c r="L168" i="5"/>
  <c r="P168" i="5" s="1"/>
  <c r="C155" i="3"/>
  <c r="C145" i="3"/>
  <c r="D27" i="3"/>
  <c r="L142" i="5"/>
  <c r="Q142" i="5" s="1"/>
  <c r="L84" i="5"/>
  <c r="Q84" i="5" s="1"/>
  <c r="L69" i="3"/>
  <c r="X69" i="3"/>
  <c r="L46" i="5"/>
  <c r="Q46" i="5" s="1"/>
  <c r="C42" i="3"/>
  <c r="L26" i="5"/>
  <c r="P26" i="5" s="1"/>
  <c r="L41" i="5"/>
  <c r="C44" i="3"/>
  <c r="L49" i="5" s="1"/>
  <c r="Q49" i="5" s="1"/>
  <c r="D45" i="3"/>
  <c r="C25" i="3"/>
  <c r="C27" i="3" s="1"/>
  <c r="P97" i="5"/>
  <c r="Q97" i="5"/>
  <c r="Q101" i="5"/>
  <c r="P101" i="5"/>
  <c r="P105" i="5"/>
  <c r="Q105" i="5"/>
  <c r="Q145" i="5"/>
  <c r="P145" i="5"/>
  <c r="P152" i="5"/>
  <c r="Q152" i="5"/>
  <c r="Q172" i="5"/>
  <c r="P172" i="5"/>
  <c r="P186" i="5"/>
  <c r="Q186" i="5"/>
  <c r="Q223" i="5"/>
  <c r="P223" i="5"/>
  <c r="P282" i="5"/>
  <c r="Q282" i="5"/>
  <c r="Q295" i="5"/>
  <c r="P295" i="5"/>
  <c r="Q316" i="5"/>
  <c r="P316" i="5"/>
  <c r="Q352" i="5"/>
  <c r="P352" i="5"/>
  <c r="Q421" i="5"/>
  <c r="P421" i="5"/>
  <c r="L450" i="5"/>
  <c r="Q450" i="5" s="1"/>
  <c r="Q449" i="5"/>
  <c r="P449" i="5"/>
  <c r="P450" i="5" s="1"/>
  <c r="Q485" i="5"/>
  <c r="P485" i="5"/>
  <c r="Q491" i="5"/>
  <c r="P491" i="5"/>
  <c r="Q503" i="5"/>
  <c r="P503" i="5"/>
  <c r="P514" i="5"/>
  <c r="Q514" i="5"/>
  <c r="Q553" i="5"/>
  <c r="P553" i="5"/>
  <c r="Q557" i="5"/>
  <c r="P557" i="5"/>
  <c r="Q566" i="5"/>
  <c r="P566" i="5"/>
  <c r="P588" i="5"/>
  <c r="Q588" i="5"/>
  <c r="Q40" i="5"/>
  <c r="P40" i="5"/>
  <c r="Q39" i="5"/>
  <c r="P39" i="5"/>
  <c r="P54" i="5"/>
  <c r="P55" i="5" s="1"/>
  <c r="L55" i="5"/>
  <c r="Q54" i="5"/>
  <c r="P98" i="5"/>
  <c r="Q98" i="5"/>
  <c r="P102" i="5"/>
  <c r="Q102" i="5"/>
  <c r="P106" i="5"/>
  <c r="Q106" i="5"/>
  <c r="Q146" i="5"/>
  <c r="P146" i="5"/>
  <c r="Q153" i="5"/>
  <c r="P153" i="5"/>
  <c r="Q156" i="5"/>
  <c r="P156" i="5"/>
  <c r="P157" i="5" s="1"/>
  <c r="L157" i="5"/>
  <c r="Q157" i="5" s="1"/>
  <c r="Q169" i="5"/>
  <c r="P169" i="5"/>
  <c r="Q173" i="5"/>
  <c r="P173" i="5"/>
  <c r="Q202" i="5"/>
  <c r="P202" i="5"/>
  <c r="P206" i="5"/>
  <c r="Q206" i="5"/>
  <c r="P229" i="5"/>
  <c r="Q229" i="5"/>
  <c r="Q270" i="5"/>
  <c r="P270" i="5"/>
  <c r="Q317" i="5"/>
  <c r="P317" i="5"/>
  <c r="P418" i="5"/>
  <c r="Q418" i="5"/>
  <c r="Q466" i="5"/>
  <c r="P466" i="5"/>
  <c r="Q484" i="5"/>
  <c r="P484" i="5"/>
  <c r="P504" i="5"/>
  <c r="Q504" i="5"/>
  <c r="Q510" i="5"/>
  <c r="P510" i="5"/>
  <c r="Q507" i="5"/>
  <c r="P507" i="5"/>
  <c r="Q554" i="5"/>
  <c r="P554" i="5"/>
  <c r="Q558" i="5"/>
  <c r="P558" i="5"/>
  <c r="Q567" i="5"/>
  <c r="P567" i="5"/>
  <c r="Q571" i="5"/>
  <c r="P571" i="5"/>
  <c r="P589" i="5"/>
  <c r="Q589" i="5"/>
  <c r="Q42" i="5"/>
  <c r="P42" i="5"/>
  <c r="Q65" i="5"/>
  <c r="P65" i="5"/>
  <c r="P99" i="5"/>
  <c r="Q99" i="5"/>
  <c r="P103" i="5"/>
  <c r="Q103" i="5"/>
  <c r="P143" i="5"/>
  <c r="Q143" i="5"/>
  <c r="P163" i="5"/>
  <c r="Q163" i="5"/>
  <c r="Q164" i="5"/>
  <c r="P164" i="5"/>
  <c r="Q167" i="5"/>
  <c r="P167" i="5"/>
  <c r="Q184" i="5"/>
  <c r="P184" i="5"/>
  <c r="Q191" i="5"/>
  <c r="P191" i="5"/>
  <c r="P207" i="5"/>
  <c r="Q207" i="5"/>
  <c r="Q287" i="5"/>
  <c r="P287" i="5"/>
  <c r="P314" i="5"/>
  <c r="Q314" i="5"/>
  <c r="Q318" i="5"/>
  <c r="P318" i="5"/>
  <c r="Q419" i="5"/>
  <c r="P419" i="5"/>
  <c r="Q426" i="5"/>
  <c r="P426" i="5"/>
  <c r="C442" i="3"/>
  <c r="L446" i="5"/>
  <c r="Q453" i="5"/>
  <c r="P453" i="5"/>
  <c r="Q511" i="5"/>
  <c r="P511" i="5"/>
  <c r="P505" i="5"/>
  <c r="Q505" i="5"/>
  <c r="Q555" i="5"/>
  <c r="P555" i="5"/>
  <c r="Q44" i="5"/>
  <c r="P44" i="5"/>
  <c r="Q96" i="5"/>
  <c r="P96" i="5"/>
  <c r="P100" i="5"/>
  <c r="Q100" i="5"/>
  <c r="Q104" i="5"/>
  <c r="P104" i="5"/>
  <c r="P125" i="5"/>
  <c r="Q125" i="5"/>
  <c r="Q144" i="5"/>
  <c r="P144" i="5"/>
  <c r="Q171" i="5"/>
  <c r="P171" i="5"/>
  <c r="Q185" i="5"/>
  <c r="P185" i="5"/>
  <c r="Q189" i="5"/>
  <c r="P189" i="5"/>
  <c r="P208" i="5"/>
  <c r="Q208" i="5"/>
  <c r="Q281" i="5"/>
  <c r="P281" i="5"/>
  <c r="Q294" i="5"/>
  <c r="P294" i="5"/>
  <c r="Q288" i="5"/>
  <c r="P288" i="5"/>
  <c r="Q315" i="5"/>
  <c r="P315" i="5"/>
  <c r="P324" i="5"/>
  <c r="P325" i="5" s="1"/>
  <c r="L325" i="5"/>
  <c r="Q324" i="5"/>
  <c r="P342" i="5"/>
  <c r="Q342" i="5"/>
  <c r="Q420" i="5"/>
  <c r="P420" i="5"/>
  <c r="Q439" i="5"/>
  <c r="P439" i="5"/>
  <c r="P483" i="5"/>
  <c r="Q483" i="5"/>
  <c r="Q490" i="5"/>
  <c r="P490" i="5"/>
  <c r="Q515" i="5"/>
  <c r="P515" i="5"/>
  <c r="P524" i="5"/>
  <c r="Q524" i="5"/>
  <c r="Q529" i="5"/>
  <c r="P529" i="5"/>
  <c r="Q552" i="5"/>
  <c r="P552" i="5"/>
  <c r="Q556" i="5"/>
  <c r="P556" i="5"/>
  <c r="Q559" i="5"/>
  <c r="P559" i="5"/>
  <c r="Q36" i="5"/>
  <c r="P36" i="5"/>
  <c r="Q35" i="5"/>
  <c r="P35" i="5"/>
  <c r="Q22" i="5"/>
  <c r="P22" i="5"/>
  <c r="Q18" i="5"/>
  <c r="P18" i="5"/>
  <c r="Q23" i="5"/>
  <c r="P23" i="5"/>
  <c r="Q25" i="5"/>
  <c r="P25" i="5"/>
  <c r="P31" i="5"/>
  <c r="Q31" i="5"/>
  <c r="Q19" i="5"/>
  <c r="P19" i="5"/>
  <c r="X438" i="3"/>
  <c r="L438" i="3"/>
  <c r="P438" i="3"/>
  <c r="L423" i="3"/>
  <c r="P423" i="3"/>
  <c r="X423" i="3"/>
  <c r="W370" i="3"/>
  <c r="X370" i="3"/>
  <c r="W248" i="3"/>
  <c r="L248" i="3"/>
  <c r="P248" i="3"/>
  <c r="X248" i="3"/>
  <c r="J279" i="3"/>
  <c r="K279" i="3"/>
  <c r="X279" i="3"/>
  <c r="W279" i="3"/>
  <c r="P205" i="3"/>
  <c r="K205" i="3"/>
  <c r="X205" i="3"/>
  <c r="L205" i="3"/>
  <c r="Q205" i="3"/>
  <c r="J205" i="3"/>
  <c r="A25" i="3"/>
  <c r="A26" i="3" s="1"/>
  <c r="A29" i="3" s="1"/>
  <c r="A30" i="3" s="1"/>
  <c r="A31" i="3" s="1"/>
  <c r="A34" i="3" s="1"/>
  <c r="W445" i="3"/>
  <c r="W121" i="3"/>
  <c r="C193" i="3"/>
  <c r="C376" i="3"/>
  <c r="L381" i="5" s="1"/>
  <c r="C377" i="3"/>
  <c r="L382" i="5" s="1"/>
  <c r="C388" i="3"/>
  <c r="L393" i="5" s="1"/>
  <c r="C563" i="3"/>
  <c r="W403" i="3"/>
  <c r="C90" i="3"/>
  <c r="C102" i="3" s="1"/>
  <c r="W198" i="3"/>
  <c r="W298" i="3"/>
  <c r="C390" i="3"/>
  <c r="L395" i="5" s="1"/>
  <c r="C490" i="3"/>
  <c r="L495" i="5" s="1"/>
  <c r="C585" i="3"/>
  <c r="L590" i="5" s="1"/>
  <c r="C586" i="3"/>
  <c r="L591" i="5" s="1"/>
  <c r="C587" i="3"/>
  <c r="L592" i="5" s="1"/>
  <c r="D544" i="3"/>
  <c r="C522" i="3"/>
  <c r="L527" i="5" s="1"/>
  <c r="D525" i="3"/>
  <c r="D520" i="3"/>
  <c r="X342" i="3"/>
  <c r="W342" i="3"/>
  <c r="D302" i="3"/>
  <c r="C308" i="3"/>
  <c r="C294" i="3"/>
  <c r="L299" i="5" s="1"/>
  <c r="C293" i="3"/>
  <c r="C300" i="3"/>
  <c r="L305" i="5" s="1"/>
  <c r="C301" i="3"/>
  <c r="L306" i="5" s="1"/>
  <c r="C435" i="3"/>
  <c r="C437" i="3" s="1"/>
  <c r="C543" i="3"/>
  <c r="L548" i="5" s="1"/>
  <c r="C568" i="3"/>
  <c r="L573" i="5" s="1"/>
  <c r="C570" i="3"/>
  <c r="L575" i="5" s="1"/>
  <c r="C72" i="3"/>
  <c r="L77" i="5" s="1"/>
  <c r="C74" i="3"/>
  <c r="L79" i="5" s="1"/>
  <c r="C83" i="3"/>
  <c r="C84" i="3"/>
  <c r="L89" i="5" s="1"/>
  <c r="C113" i="3"/>
  <c r="L118" i="5" s="1"/>
  <c r="C114" i="3"/>
  <c r="L119" i="5" s="1"/>
  <c r="C115" i="3"/>
  <c r="L120" i="5" s="1"/>
  <c r="C133" i="3"/>
  <c r="L138" i="5" s="1"/>
  <c r="C195" i="3"/>
  <c r="L200" i="5" s="1"/>
  <c r="C305" i="3"/>
  <c r="L310" i="5" s="1"/>
  <c r="C331" i="3"/>
  <c r="C340" i="3"/>
  <c r="L345" i="5" s="1"/>
  <c r="C417" i="3"/>
  <c r="L422" i="5" s="1"/>
  <c r="C412" i="3"/>
  <c r="L417" i="5" s="1"/>
  <c r="C59" i="3"/>
  <c r="C104" i="3"/>
  <c r="L109" i="5" s="1"/>
  <c r="C136" i="3"/>
  <c r="L141" i="5" s="1"/>
  <c r="C196" i="3"/>
  <c r="L201" i="5" s="1"/>
  <c r="C194" i="3"/>
  <c r="L199" i="5" s="1"/>
  <c r="C208" i="3"/>
  <c r="L213" i="5" s="1"/>
  <c r="C239" i="3"/>
  <c r="L244" i="5" s="1"/>
  <c r="M244" i="3"/>
  <c r="C243" i="3"/>
  <c r="L248" i="5" s="1"/>
  <c r="M247" i="3"/>
  <c r="C246" i="3"/>
  <c r="L251" i="5" s="1"/>
  <c r="C339" i="3"/>
  <c r="L344" i="5" s="1"/>
  <c r="C345" i="3"/>
  <c r="L350" i="5" s="1"/>
  <c r="C350" i="3"/>
  <c r="L355" i="5" s="1"/>
  <c r="C357" i="3"/>
  <c r="C356" i="3"/>
  <c r="L361" i="5" s="1"/>
  <c r="C373" i="3"/>
  <c r="L378" i="5" s="1"/>
  <c r="C469" i="3"/>
  <c r="L474" i="5" s="1"/>
  <c r="M65" i="3"/>
  <c r="C64" i="3"/>
  <c r="L69" i="5" s="1"/>
  <c r="C73" i="3"/>
  <c r="L78" i="5" s="1"/>
  <c r="C75" i="3"/>
  <c r="L80" i="5" s="1"/>
  <c r="C131" i="3"/>
  <c r="L136" i="5" s="1"/>
  <c r="C183" i="3"/>
  <c r="L188" i="5" s="1"/>
  <c r="C304" i="3"/>
  <c r="C395" i="3"/>
  <c r="C396" i="3"/>
  <c r="L401" i="5" s="1"/>
  <c r="C426" i="3"/>
  <c r="L431" i="5" s="1"/>
  <c r="C468" i="3"/>
  <c r="L473" i="5" s="1"/>
  <c r="C474" i="3"/>
  <c r="C514" i="3"/>
  <c r="L519" i="5" s="1"/>
  <c r="C515" i="3"/>
  <c r="L520" i="5" s="1"/>
  <c r="C518" i="3"/>
  <c r="L523" i="5" s="1"/>
  <c r="C569" i="3"/>
  <c r="L574" i="5" s="1"/>
  <c r="C571" i="3"/>
  <c r="L576" i="5" s="1"/>
  <c r="C335" i="3"/>
  <c r="L340" i="5" s="1"/>
  <c r="C278" i="3"/>
  <c r="P269" i="3"/>
  <c r="M105" i="3"/>
  <c r="C445" i="3"/>
  <c r="C152" i="3"/>
  <c r="Q342" i="3"/>
  <c r="W204" i="3"/>
  <c r="C379" i="3"/>
  <c r="L384" i="5" s="1"/>
  <c r="C386" i="3"/>
  <c r="L391" i="5" s="1"/>
  <c r="C387" i="3"/>
  <c r="L392" i="5" s="1"/>
  <c r="C391" i="3"/>
  <c r="L396" i="5" s="1"/>
  <c r="C459" i="3"/>
  <c r="C185" i="3"/>
  <c r="L190" i="5" s="1"/>
  <c r="M403" i="3"/>
  <c r="M576" i="3"/>
  <c r="C190" i="3"/>
  <c r="L195" i="5" s="1"/>
  <c r="C220" i="3"/>
  <c r="L225" i="5" s="1"/>
  <c r="C216" i="3"/>
  <c r="L221" i="5" s="1"/>
  <c r="Q324" i="3"/>
  <c r="O471" i="3"/>
  <c r="M457" i="3"/>
  <c r="C229" i="3"/>
  <c r="L234" i="5" s="1"/>
  <c r="C477" i="3"/>
  <c r="C481" i="3" s="1"/>
  <c r="C462" i="3"/>
  <c r="L467" i="5" s="1"/>
  <c r="C338" i="3"/>
  <c r="L343" i="5" s="1"/>
  <c r="C328" i="3"/>
  <c r="L333" i="5" s="1"/>
  <c r="C574" i="3"/>
  <c r="L579" i="5" s="1"/>
  <c r="C80" i="3"/>
  <c r="C81" i="3" s="1"/>
  <c r="C429" i="3"/>
  <c r="K170" i="3"/>
  <c r="E325" i="3"/>
  <c r="Q403" i="3"/>
  <c r="L24" i="5"/>
  <c r="C230" i="3"/>
  <c r="L235" i="5" s="1"/>
  <c r="C464" i="3"/>
  <c r="C222" i="3"/>
  <c r="L227" i="5" s="1"/>
  <c r="C56" i="3"/>
  <c r="M117" i="3"/>
  <c r="Q431" i="3"/>
  <c r="L17" i="5"/>
  <c r="P122" i="3"/>
  <c r="Q111" i="3"/>
  <c r="C109" i="3"/>
  <c r="L114" i="5" s="1"/>
  <c r="C116" i="3"/>
  <c r="L121" i="5" s="1"/>
  <c r="C127" i="3"/>
  <c r="L132" i="5" s="1"/>
  <c r="C132" i="3"/>
  <c r="L137" i="5" s="1"/>
  <c r="C144" i="3"/>
  <c r="L149" i="5" s="1"/>
  <c r="W170" i="3"/>
  <c r="M198" i="3"/>
  <c r="J269" i="3"/>
  <c r="K269" i="3"/>
  <c r="J325" i="3"/>
  <c r="I325" i="3"/>
  <c r="K325" i="3"/>
  <c r="M342" i="3"/>
  <c r="C375" i="3"/>
  <c r="C401" i="3"/>
  <c r="L406" i="5" s="1"/>
  <c r="C488" i="3"/>
  <c r="L493" i="5" s="1"/>
  <c r="N557" i="3"/>
  <c r="C588" i="3"/>
  <c r="L593" i="5" s="1"/>
  <c r="C29" i="3"/>
  <c r="C32" i="3" s="1"/>
  <c r="F325" i="3"/>
  <c r="L325" i="3"/>
  <c r="G325" i="3"/>
  <c r="P325" i="3"/>
  <c r="X325" i="3"/>
  <c r="M438" i="3"/>
  <c r="C527" i="3"/>
  <c r="C463" i="3"/>
  <c r="L468" i="5" s="1"/>
  <c r="C353" i="3"/>
  <c r="C211" i="3"/>
  <c r="L216" i="5" s="1"/>
  <c r="C389" i="3"/>
  <c r="L394" i="5" s="1"/>
  <c r="C408" i="3"/>
  <c r="L413" i="5" s="1"/>
  <c r="Q232" i="3"/>
  <c r="Q248" i="3" s="1"/>
  <c r="C87" i="3"/>
  <c r="L92" i="5" s="1"/>
  <c r="C465" i="3"/>
  <c r="L470" i="5" s="1"/>
  <c r="C420" i="3"/>
  <c r="N471" i="3"/>
  <c r="P471" i="3"/>
  <c r="K495" i="3"/>
  <c r="P495" i="3"/>
  <c r="X495" i="3"/>
  <c r="C489" i="3"/>
  <c r="L494" i="5" s="1"/>
  <c r="C491" i="3"/>
  <c r="L496" i="5" s="1"/>
  <c r="C492" i="3"/>
  <c r="L497" i="5" s="1"/>
  <c r="C504" i="3"/>
  <c r="L509" i="5" s="1"/>
  <c r="C507" i="3"/>
  <c r="C497" i="3"/>
  <c r="C508" i="3"/>
  <c r="L513" i="5" s="1"/>
  <c r="C503" i="3"/>
  <c r="L508" i="5" s="1"/>
  <c r="E557" i="3"/>
  <c r="P557" i="3"/>
  <c r="O557" i="3"/>
  <c r="F557" i="3"/>
  <c r="H557" i="3"/>
  <c r="L557" i="3"/>
  <c r="J590" i="3"/>
  <c r="L590" i="3"/>
  <c r="P590" i="3"/>
  <c r="C578" i="3"/>
  <c r="L16" i="5"/>
  <c r="M50" i="3"/>
  <c r="C50" i="3"/>
  <c r="J122" i="3"/>
  <c r="M111" i="3"/>
  <c r="C108" i="3"/>
  <c r="L113" i="5" s="1"/>
  <c r="C119" i="3"/>
  <c r="L124" i="5" s="1"/>
  <c r="M209" i="3"/>
  <c r="C225" i="3"/>
  <c r="L230" i="5" s="1"/>
  <c r="C267" i="3"/>
  <c r="L272" i="5" s="1"/>
  <c r="C333" i="3"/>
  <c r="L338" i="5" s="1"/>
  <c r="C383" i="3"/>
  <c r="L388" i="5" s="1"/>
  <c r="C402" i="3"/>
  <c r="L407" i="5" s="1"/>
  <c r="C323" i="3"/>
  <c r="C324" i="3" s="1"/>
  <c r="C287" i="3"/>
  <c r="C231" i="3"/>
  <c r="L236" i="5" s="1"/>
  <c r="C219" i="3"/>
  <c r="L224" i="5" s="1"/>
  <c r="C385" i="3"/>
  <c r="L390" i="5" s="1"/>
  <c r="Q427" i="3"/>
  <c r="Q457" i="3"/>
  <c r="C456" i="3"/>
  <c r="X471" i="3"/>
  <c r="M470" i="3"/>
  <c r="L471" i="3"/>
  <c r="C501" i="3"/>
  <c r="L506" i="5" s="1"/>
  <c r="C536" i="3"/>
  <c r="L540" i="5" s="1"/>
  <c r="C540" i="3"/>
  <c r="L545" i="5" s="1"/>
  <c r="M572" i="3"/>
  <c r="C580" i="3"/>
  <c r="L585" i="5" s="1"/>
  <c r="C582" i="3"/>
  <c r="L587" i="5" s="1"/>
  <c r="J170" i="3"/>
  <c r="C178" i="3"/>
  <c r="W269" i="3"/>
  <c r="M268" i="3"/>
  <c r="M269" i="3" s="1"/>
  <c r="C284" i="3"/>
  <c r="L289" i="5" s="1"/>
  <c r="C288" i="3"/>
  <c r="L293" i="5" s="1"/>
  <c r="M324" i="3"/>
  <c r="C334" i="3"/>
  <c r="L339" i="5" s="1"/>
  <c r="L346" i="5" s="1"/>
  <c r="L347" i="5" s="1"/>
  <c r="C332" i="3"/>
  <c r="L337" i="5" s="1"/>
  <c r="C382" i="3"/>
  <c r="L387" i="5" s="1"/>
  <c r="C384" i="3"/>
  <c r="C394" i="3"/>
  <c r="L399" i="5" s="1"/>
  <c r="C399" i="3"/>
  <c r="L404" i="5" s="1"/>
  <c r="C406" i="3"/>
  <c r="L411" i="5" s="1"/>
  <c r="C405" i="3"/>
  <c r="C460" i="3"/>
  <c r="L465" i="5" s="1"/>
  <c r="C531" i="3"/>
  <c r="L536" i="5" s="1"/>
  <c r="C532" i="3"/>
  <c r="L537" i="5" s="1"/>
  <c r="C533" i="3"/>
  <c r="L541" i="5" s="1"/>
  <c r="C539" i="3"/>
  <c r="L544" i="5" s="1"/>
  <c r="C579" i="3"/>
  <c r="L584" i="5" s="1"/>
  <c r="C530" i="3"/>
  <c r="C537" i="3"/>
  <c r="L542" i="5" s="1"/>
  <c r="C534" i="3"/>
  <c r="L538" i="5" s="1"/>
  <c r="C542" i="3"/>
  <c r="L547" i="5" s="1"/>
  <c r="C535" i="3"/>
  <c r="L539" i="5" s="1"/>
  <c r="C110" i="3"/>
  <c r="L115" i="5" s="1"/>
  <c r="C228" i="3"/>
  <c r="L233" i="5" s="1"/>
  <c r="C286" i="3"/>
  <c r="L291" i="5" s="1"/>
  <c r="C297" i="3"/>
  <c r="L302" i="5" s="1"/>
  <c r="C378" i="3"/>
  <c r="L383" i="5" s="1"/>
  <c r="X269" i="3"/>
  <c r="C484" i="3"/>
  <c r="L489" i="5" s="1"/>
  <c r="C374" i="3"/>
  <c r="L379" i="5" s="1"/>
  <c r="C107" i="3"/>
  <c r="C156" i="3"/>
  <c r="L161" i="5" s="1"/>
  <c r="C575" i="3"/>
  <c r="L580" i="5" s="1"/>
  <c r="M232" i="3"/>
  <c r="C329" i="3"/>
  <c r="L334" i="5" s="1"/>
  <c r="L122" i="3"/>
  <c r="X122" i="3"/>
  <c r="L269" i="3"/>
  <c r="T170" i="3"/>
  <c r="X170" i="3"/>
  <c r="C285" i="3"/>
  <c r="L290" i="5" s="1"/>
  <c r="C330" i="3"/>
  <c r="L335" i="5" s="1"/>
  <c r="C407" i="3"/>
  <c r="L412" i="5" s="1"/>
  <c r="J495" i="3"/>
  <c r="L495" i="3"/>
  <c r="C483" i="3"/>
  <c r="C487" i="3"/>
  <c r="L492" i="5" s="1"/>
  <c r="C546" i="3"/>
  <c r="C556" i="3" s="1"/>
  <c r="K590" i="3"/>
  <c r="X590" i="3"/>
  <c r="Q572" i="3"/>
  <c r="C567" i="3"/>
  <c r="L572" i="5" s="1"/>
  <c r="C126" i="3"/>
  <c r="L131" i="5" s="1"/>
  <c r="M134" i="3"/>
  <c r="C430" i="3"/>
  <c r="L435" i="5" s="1"/>
  <c r="C157" i="3"/>
  <c r="L162" i="5" s="1"/>
  <c r="L27" i="5"/>
  <c r="K122" i="3"/>
  <c r="C125" i="3"/>
  <c r="L170" i="3"/>
  <c r="U170" i="3"/>
  <c r="P170" i="3"/>
  <c r="E170" i="3"/>
  <c r="C182" i="3"/>
  <c r="L187" i="5" s="1"/>
  <c r="C217" i="3"/>
  <c r="C266" i="3"/>
  <c r="L271" i="5" s="1"/>
  <c r="C316" i="3"/>
  <c r="L321" i="5" s="1"/>
  <c r="Q76" i="3"/>
  <c r="C146" i="3"/>
  <c r="L151" i="5" s="1"/>
  <c r="C189" i="3"/>
  <c r="C400" i="3"/>
  <c r="L405" i="5" s="1"/>
  <c r="C493" i="3"/>
  <c r="L498" i="5" s="1"/>
  <c r="C541" i="3"/>
  <c r="L546" i="5" s="1"/>
  <c r="C581" i="3"/>
  <c r="L586" i="5" s="1"/>
  <c r="C523" i="3"/>
  <c r="L528" i="5" s="1"/>
  <c r="W572" i="3"/>
  <c r="L583" i="5" l="1"/>
  <c r="Q594" i="5" s="1"/>
  <c r="C589" i="3"/>
  <c r="Q560" i="5"/>
  <c r="L565" i="5"/>
  <c r="C564" i="3"/>
  <c r="Q577" i="5"/>
  <c r="L551" i="5"/>
  <c r="Q561" i="5" s="1"/>
  <c r="L535" i="5"/>
  <c r="P535" i="5" s="1"/>
  <c r="C544" i="3"/>
  <c r="L512" i="5"/>
  <c r="Q512" i="5" s="1"/>
  <c r="C511" i="3"/>
  <c r="Q530" i="5"/>
  <c r="L502" i="5"/>
  <c r="Q459" i="5"/>
  <c r="L488" i="5"/>
  <c r="Q499" i="5" s="1"/>
  <c r="C494" i="3"/>
  <c r="Q452" i="5"/>
  <c r="L469" i="5"/>
  <c r="Q469" i="5" s="1"/>
  <c r="C466" i="3"/>
  <c r="L464" i="5"/>
  <c r="P464" i="5" s="1"/>
  <c r="L434" i="5"/>
  <c r="P434" i="5" s="1"/>
  <c r="C431" i="3"/>
  <c r="P438" i="5"/>
  <c r="P416" i="5"/>
  <c r="C418" i="3"/>
  <c r="Q423" i="5"/>
  <c r="L410" i="5"/>
  <c r="Q414" i="5" s="1"/>
  <c r="C409" i="3"/>
  <c r="L400" i="5"/>
  <c r="Q402" i="5" s="1"/>
  <c r="C397" i="3"/>
  <c r="L389" i="5"/>
  <c r="Q397" i="5" s="1"/>
  <c r="C392" i="3"/>
  <c r="L380" i="5"/>
  <c r="C380" i="3"/>
  <c r="L362" i="5"/>
  <c r="Q364" i="5" s="1"/>
  <c r="C359" i="3"/>
  <c r="L336" i="5"/>
  <c r="C341" i="3"/>
  <c r="Q307" i="5"/>
  <c r="L298" i="5"/>
  <c r="Q300" i="5" s="1"/>
  <c r="C295" i="3"/>
  <c r="L309" i="5"/>
  <c r="Q311" i="5" s="1"/>
  <c r="C306" i="3"/>
  <c r="L313" i="5"/>
  <c r="Q319" i="5" s="1"/>
  <c r="C314" i="3"/>
  <c r="Q325" i="5"/>
  <c r="L292" i="5"/>
  <c r="Q296" i="5" s="1"/>
  <c r="C291" i="3"/>
  <c r="C279" i="3"/>
  <c r="C241" i="3"/>
  <c r="Q246" i="5"/>
  <c r="P243" i="5"/>
  <c r="L222" i="5"/>
  <c r="Q222" i="5" s="1"/>
  <c r="C232" i="3"/>
  <c r="P205" i="5"/>
  <c r="P209" i="5" s="1"/>
  <c r="Q209" i="5"/>
  <c r="C198" i="3"/>
  <c r="C187" i="3"/>
  <c r="L194" i="5"/>
  <c r="P194" i="5" s="1"/>
  <c r="L198" i="5"/>
  <c r="Q198" i="5" s="1"/>
  <c r="P170" i="5"/>
  <c r="P174" i="5" s="1"/>
  <c r="L183" i="5"/>
  <c r="P183" i="5" s="1"/>
  <c r="C169" i="3"/>
  <c r="Q174" i="5"/>
  <c r="Q168" i="5"/>
  <c r="L160" i="5"/>
  <c r="Q165" i="5" s="1"/>
  <c r="C160" i="3"/>
  <c r="D46" i="3"/>
  <c r="L150" i="5"/>
  <c r="Q154" i="5" s="1"/>
  <c r="C149" i="3"/>
  <c r="P84" i="5"/>
  <c r="P142" i="5"/>
  <c r="C142" i="3"/>
  <c r="Q147" i="5"/>
  <c r="L130" i="5"/>
  <c r="C129" i="3"/>
  <c r="L112" i="5"/>
  <c r="P112" i="5" s="1"/>
  <c r="C111" i="3"/>
  <c r="L88" i="5"/>
  <c r="Q90" i="5" s="1"/>
  <c r="C85" i="3"/>
  <c r="M69" i="3"/>
  <c r="P46" i="5"/>
  <c r="L64" i="5"/>
  <c r="Q67" i="5" s="1"/>
  <c r="C62" i="3"/>
  <c r="Q47" i="5"/>
  <c r="P41" i="5"/>
  <c r="Q26" i="5"/>
  <c r="P49" i="5"/>
  <c r="P50" i="5" s="1"/>
  <c r="L50" i="5"/>
  <c r="Q50" i="5" s="1"/>
  <c r="Q41" i="5"/>
  <c r="L21" i="5"/>
  <c r="Q21" i="5" s="1"/>
  <c r="L30" i="5"/>
  <c r="P459" i="5"/>
  <c r="Q271" i="5"/>
  <c r="P271" i="5"/>
  <c r="Q131" i="5"/>
  <c r="P131" i="5"/>
  <c r="P412" i="5"/>
  <c r="Q412" i="5"/>
  <c r="Q383" i="5"/>
  <c r="P383" i="5"/>
  <c r="P233" i="5"/>
  <c r="Q233" i="5"/>
  <c r="Q539" i="5"/>
  <c r="P539" i="5"/>
  <c r="Q537" i="5"/>
  <c r="P537" i="5"/>
  <c r="P411" i="5"/>
  <c r="Q411" i="5"/>
  <c r="Q387" i="5"/>
  <c r="P387" i="5"/>
  <c r="Q293" i="5"/>
  <c r="P293" i="5"/>
  <c r="P506" i="5"/>
  <c r="Q506" i="5"/>
  <c r="P224" i="5"/>
  <c r="Q224" i="5"/>
  <c r="Q407" i="5"/>
  <c r="P407" i="5"/>
  <c r="Q338" i="5"/>
  <c r="P338" i="5"/>
  <c r="P496" i="5"/>
  <c r="Q496" i="5"/>
  <c r="P470" i="5"/>
  <c r="Q470" i="5"/>
  <c r="Q132" i="5"/>
  <c r="P132" i="5"/>
  <c r="L85" i="5"/>
  <c r="Q234" i="5"/>
  <c r="P234" i="5"/>
  <c r="Q221" i="5"/>
  <c r="P221" i="5"/>
  <c r="P391" i="5"/>
  <c r="Q391" i="5"/>
  <c r="Q576" i="5"/>
  <c r="P576" i="5"/>
  <c r="Q519" i="5"/>
  <c r="P519" i="5"/>
  <c r="P431" i="5"/>
  <c r="P432" i="5" s="1"/>
  <c r="Q431" i="5"/>
  <c r="L432" i="5"/>
  <c r="Q80" i="5"/>
  <c r="P80" i="5"/>
  <c r="P474" i="5"/>
  <c r="Q474" i="5"/>
  <c r="P355" i="5"/>
  <c r="P356" i="5" s="1"/>
  <c r="Q355" i="5"/>
  <c r="L356" i="5"/>
  <c r="Q356" i="5" s="1"/>
  <c r="Q213" i="5"/>
  <c r="Q214" i="5" s="1"/>
  <c r="P213" i="5"/>
  <c r="P214" i="5" s="1"/>
  <c r="L214" i="5"/>
  <c r="P109" i="5"/>
  <c r="P110" i="5" s="1"/>
  <c r="L110" i="5"/>
  <c r="Q109" i="5"/>
  <c r="Q110" i="5" s="1"/>
  <c r="P422" i="5"/>
  <c r="Q422" i="5"/>
  <c r="P200" i="5"/>
  <c r="Q200" i="5"/>
  <c r="Q77" i="5"/>
  <c r="P77" i="5"/>
  <c r="L440" i="5"/>
  <c r="Q299" i="5"/>
  <c r="P299" i="5"/>
  <c r="P495" i="5"/>
  <c r="Q495" i="5"/>
  <c r="L95" i="5"/>
  <c r="P393" i="5"/>
  <c r="Q393" i="5"/>
  <c r="P498" i="5"/>
  <c r="Q498" i="5"/>
  <c r="P435" i="5"/>
  <c r="Q435" i="5"/>
  <c r="Q334" i="5"/>
  <c r="P334" i="5"/>
  <c r="Q161" i="5"/>
  <c r="P161" i="5"/>
  <c r="P489" i="5"/>
  <c r="Q489" i="5"/>
  <c r="P547" i="5"/>
  <c r="Q547" i="5"/>
  <c r="Q584" i="5"/>
  <c r="P584" i="5"/>
  <c r="Q536" i="5"/>
  <c r="P536" i="5"/>
  <c r="Q404" i="5"/>
  <c r="P404" i="5"/>
  <c r="Q408" i="5"/>
  <c r="P337" i="5"/>
  <c r="Q337" i="5"/>
  <c r="Q289" i="5"/>
  <c r="P289" i="5"/>
  <c r="P587" i="5"/>
  <c r="Q587" i="5"/>
  <c r="Q545" i="5"/>
  <c r="P545" i="5"/>
  <c r="C457" i="3"/>
  <c r="L461" i="5"/>
  <c r="Q236" i="5"/>
  <c r="P236" i="5"/>
  <c r="Q272" i="5"/>
  <c r="P272" i="5"/>
  <c r="Q124" i="5"/>
  <c r="P124" i="5"/>
  <c r="P126" i="5" s="1"/>
  <c r="Q126" i="5"/>
  <c r="Q494" i="5"/>
  <c r="P494" i="5"/>
  <c r="P92" i="5"/>
  <c r="P93" i="5" s="1"/>
  <c r="Q92" i="5"/>
  <c r="L93" i="5"/>
  <c r="Q93" i="5" s="1"/>
  <c r="Q394" i="5"/>
  <c r="P394" i="5"/>
  <c r="P468" i="5"/>
  <c r="Q468" i="5"/>
  <c r="Q227" i="5"/>
  <c r="P227" i="5"/>
  <c r="Q579" i="5"/>
  <c r="P579" i="5"/>
  <c r="Q581" i="5"/>
  <c r="P333" i="5"/>
  <c r="Q333" i="5"/>
  <c r="Q467" i="5"/>
  <c r="P467" i="5"/>
  <c r="P384" i="5"/>
  <c r="Q384" i="5"/>
  <c r="P574" i="5"/>
  <c r="Q574" i="5"/>
  <c r="C475" i="3"/>
  <c r="L479" i="5"/>
  <c r="P401" i="5"/>
  <c r="Q401" i="5"/>
  <c r="Q188" i="5"/>
  <c r="P188" i="5"/>
  <c r="Q78" i="5"/>
  <c r="P78" i="5"/>
  <c r="Q378" i="5"/>
  <c r="P378" i="5"/>
  <c r="P350" i="5"/>
  <c r="P353" i="5" s="1"/>
  <c r="Q350" i="5"/>
  <c r="L249" i="5"/>
  <c r="Q249" i="5" s="1"/>
  <c r="P248" i="5"/>
  <c r="P249" i="5" s="1"/>
  <c r="Q248" i="5"/>
  <c r="Q199" i="5"/>
  <c r="P199" i="5"/>
  <c r="Q345" i="5"/>
  <c r="P345" i="5"/>
  <c r="Q138" i="5"/>
  <c r="P138" i="5"/>
  <c r="P89" i="5"/>
  <c r="Q89" i="5"/>
  <c r="P575" i="5"/>
  <c r="Q575" i="5"/>
  <c r="Q306" i="5"/>
  <c r="P306" i="5"/>
  <c r="Q592" i="5"/>
  <c r="P592" i="5"/>
  <c r="P382" i="5"/>
  <c r="Q382" i="5"/>
  <c r="Q546" i="5"/>
  <c r="P546" i="5"/>
  <c r="Q151" i="5"/>
  <c r="P151" i="5"/>
  <c r="Q528" i="5"/>
  <c r="P528" i="5"/>
  <c r="Q187" i="5"/>
  <c r="P187" i="5"/>
  <c r="Q572" i="5"/>
  <c r="P572" i="5"/>
  <c r="P335" i="5"/>
  <c r="Q335" i="5"/>
  <c r="Q302" i="5"/>
  <c r="L303" i="5"/>
  <c r="Q303" i="5" s="1"/>
  <c r="P302" i="5"/>
  <c r="P303" i="5" s="1"/>
  <c r="Q115" i="5"/>
  <c r="P115" i="5"/>
  <c r="P538" i="5"/>
  <c r="Q538" i="5"/>
  <c r="P544" i="5"/>
  <c r="Q544" i="5"/>
  <c r="P465" i="5"/>
  <c r="Q465" i="5"/>
  <c r="P399" i="5"/>
  <c r="Q399" i="5"/>
  <c r="P339" i="5"/>
  <c r="Q339" i="5"/>
  <c r="Q540" i="5"/>
  <c r="P540" i="5"/>
  <c r="Q390" i="5"/>
  <c r="P390" i="5"/>
  <c r="Q388" i="5"/>
  <c r="P388" i="5"/>
  <c r="Q230" i="5"/>
  <c r="P230" i="5"/>
  <c r="Q508" i="5"/>
  <c r="P508" i="5"/>
  <c r="Q509" i="5"/>
  <c r="P509" i="5"/>
  <c r="C422" i="3"/>
  <c r="L425" i="5"/>
  <c r="P216" i="5"/>
  <c r="Q216" i="5"/>
  <c r="C528" i="3"/>
  <c r="L532" i="5"/>
  <c r="Q593" i="5"/>
  <c r="P593" i="5"/>
  <c r="P493" i="5"/>
  <c r="Q493" i="5"/>
  <c r="P406" i="5"/>
  <c r="Q406" i="5"/>
  <c r="P149" i="5"/>
  <c r="Q149" i="5"/>
  <c r="P114" i="5"/>
  <c r="Q114" i="5"/>
  <c r="P343" i="5"/>
  <c r="Q343" i="5"/>
  <c r="L482" i="5"/>
  <c r="P225" i="5"/>
  <c r="Q225" i="5"/>
  <c r="P190" i="5"/>
  <c r="Q190" i="5"/>
  <c r="P396" i="5"/>
  <c r="Q396" i="5"/>
  <c r="P340" i="5"/>
  <c r="Q340" i="5"/>
  <c r="Q523" i="5"/>
  <c r="Q525" i="5"/>
  <c r="P523" i="5"/>
  <c r="P525" i="5" s="1"/>
  <c r="Q139" i="5"/>
  <c r="Q136" i="5"/>
  <c r="P136" i="5"/>
  <c r="P69" i="5"/>
  <c r="P70" i="5" s="1"/>
  <c r="L70" i="5"/>
  <c r="Q70" i="5" s="1"/>
  <c r="Q69" i="5"/>
  <c r="P361" i="5"/>
  <c r="Q361" i="5"/>
  <c r="P344" i="5"/>
  <c r="Q344" i="5"/>
  <c r="Q201" i="5"/>
  <c r="P201" i="5"/>
  <c r="P573" i="5"/>
  <c r="Q573" i="5"/>
  <c r="Q305" i="5"/>
  <c r="P305" i="5"/>
  <c r="Q591" i="5"/>
  <c r="P591" i="5"/>
  <c r="P395" i="5"/>
  <c r="Q395" i="5"/>
  <c r="L568" i="5"/>
  <c r="P381" i="5"/>
  <c r="Q381" i="5"/>
  <c r="Q586" i="5"/>
  <c r="P586" i="5"/>
  <c r="P405" i="5"/>
  <c r="Q405" i="5"/>
  <c r="L322" i="5"/>
  <c r="Q322" i="5" s="1"/>
  <c r="Q321" i="5"/>
  <c r="P321" i="5"/>
  <c r="P322" i="5" s="1"/>
  <c r="Q162" i="5"/>
  <c r="P162" i="5"/>
  <c r="P492" i="5"/>
  <c r="Q492" i="5"/>
  <c r="Q290" i="5"/>
  <c r="P290" i="5"/>
  <c r="Q580" i="5"/>
  <c r="P580" i="5"/>
  <c r="P379" i="5"/>
  <c r="Q379" i="5"/>
  <c r="P291" i="5"/>
  <c r="Q291" i="5"/>
  <c r="Q542" i="5"/>
  <c r="P542" i="5"/>
  <c r="Q541" i="5"/>
  <c r="P541" i="5"/>
  <c r="Q585" i="5"/>
  <c r="P585" i="5"/>
  <c r="L328" i="5"/>
  <c r="Q113" i="5"/>
  <c r="P113" i="5"/>
  <c r="Q583" i="5"/>
  <c r="P583" i="5"/>
  <c r="Q513" i="5"/>
  <c r="P513" i="5"/>
  <c r="P497" i="5"/>
  <c r="Q497" i="5"/>
  <c r="P413" i="5"/>
  <c r="Q413" i="5"/>
  <c r="C354" i="3"/>
  <c r="L358" i="5"/>
  <c r="L359" i="5" s="1"/>
  <c r="Q137" i="5"/>
  <c r="P137" i="5"/>
  <c r="C57" i="3"/>
  <c r="L61" i="5"/>
  <c r="Q235" i="5"/>
  <c r="P235" i="5"/>
  <c r="P195" i="5"/>
  <c r="Q195" i="5"/>
  <c r="Q392" i="5"/>
  <c r="P392" i="5"/>
  <c r="Q520" i="5"/>
  <c r="P520" i="5"/>
  <c r="P473" i="5"/>
  <c r="Q473" i="5"/>
  <c r="Q475" i="5"/>
  <c r="Q251" i="5"/>
  <c r="L252" i="5"/>
  <c r="Q252" i="5" s="1"/>
  <c r="P251" i="5"/>
  <c r="P252" i="5" s="1"/>
  <c r="P244" i="5"/>
  <c r="Q244" i="5"/>
  <c r="Q141" i="5"/>
  <c r="P141" i="5"/>
  <c r="Q417" i="5"/>
  <c r="P417" i="5"/>
  <c r="Q310" i="5"/>
  <c r="P310" i="5"/>
  <c r="Q79" i="5"/>
  <c r="P79" i="5"/>
  <c r="P548" i="5"/>
  <c r="Q548" i="5"/>
  <c r="P527" i="5"/>
  <c r="Q527" i="5"/>
  <c r="Q590" i="5"/>
  <c r="P590" i="5"/>
  <c r="P283" i="5"/>
  <c r="P284" i="5" s="1"/>
  <c r="L447" i="5"/>
  <c r="Q446" i="5"/>
  <c r="P446" i="5"/>
  <c r="P447" i="5" s="1"/>
  <c r="Q55" i="5"/>
  <c r="L34" i="5"/>
  <c r="Q17" i="5"/>
  <c r="P17" i="5"/>
  <c r="P16" i="5"/>
  <c r="Q16" i="5"/>
  <c r="Q27" i="5"/>
  <c r="P27" i="5"/>
  <c r="Q24" i="5"/>
  <c r="P24" i="5"/>
  <c r="Q423" i="3"/>
  <c r="Q438" i="3"/>
  <c r="W438" i="3"/>
  <c r="M423" i="3"/>
  <c r="W423" i="3"/>
  <c r="M248" i="3"/>
  <c r="M205" i="3"/>
  <c r="W205" i="3"/>
  <c r="C525" i="3"/>
  <c r="W471" i="3"/>
  <c r="W495" i="3"/>
  <c r="W325" i="3"/>
  <c r="C298" i="3"/>
  <c r="X557" i="3"/>
  <c r="W557" i="3"/>
  <c r="M495" i="3"/>
  <c r="W122" i="3"/>
  <c r="Q122" i="3"/>
  <c r="C427" i="3"/>
  <c r="C65" i="3"/>
  <c r="C520" i="3"/>
  <c r="C348" i="3"/>
  <c r="C317" i="3"/>
  <c r="C320" i="3"/>
  <c r="C209" i="3"/>
  <c r="C247" i="3"/>
  <c r="C244" i="3"/>
  <c r="C88" i="3"/>
  <c r="C121" i="3"/>
  <c r="C105" i="3"/>
  <c r="C45" i="3"/>
  <c r="W590" i="3"/>
  <c r="C516" i="3"/>
  <c r="C268" i="3"/>
  <c r="C576" i="3"/>
  <c r="M471" i="3"/>
  <c r="M557" i="3"/>
  <c r="Q269" i="3"/>
  <c r="C470" i="3"/>
  <c r="C302" i="3"/>
  <c r="D557" i="3"/>
  <c r="C403" i="3"/>
  <c r="D170" i="3"/>
  <c r="D325" i="3"/>
  <c r="G591" i="3"/>
  <c r="F591" i="3"/>
  <c r="Q495" i="3"/>
  <c r="Q471" i="3"/>
  <c r="M325" i="3"/>
  <c r="M122" i="3"/>
  <c r="M170" i="3"/>
  <c r="M590" i="3"/>
  <c r="U342" i="3"/>
  <c r="H591" i="3"/>
  <c r="C117" i="3"/>
  <c r="N591" i="3"/>
  <c r="E591" i="3"/>
  <c r="L591" i="3"/>
  <c r="T591" i="3"/>
  <c r="J591" i="3"/>
  <c r="P591" i="3"/>
  <c r="Q590" i="3"/>
  <c r="C572" i="3"/>
  <c r="O591" i="3"/>
  <c r="Q170" i="3"/>
  <c r="C76" i="3"/>
  <c r="Q325" i="3"/>
  <c r="C134" i="3"/>
  <c r="Q557" i="3"/>
  <c r="C351" i="3"/>
  <c r="I591" i="3"/>
  <c r="K591" i="3"/>
  <c r="L28" i="5" l="1"/>
  <c r="P594" i="5"/>
  <c r="P565" i="5"/>
  <c r="Q565" i="5"/>
  <c r="P551" i="5"/>
  <c r="P561" i="5" s="1"/>
  <c r="Q551" i="5"/>
  <c r="C557" i="3"/>
  <c r="Q535" i="5"/>
  <c r="Q549" i="5"/>
  <c r="P512" i="5"/>
  <c r="Q516" i="5"/>
  <c r="Q502" i="5"/>
  <c r="P502" i="5"/>
  <c r="P488" i="5"/>
  <c r="P499" i="5" s="1"/>
  <c r="Q488" i="5"/>
  <c r="Q434" i="5"/>
  <c r="Q436" i="5"/>
  <c r="P469" i="5"/>
  <c r="P471" i="5" s="1"/>
  <c r="Q464" i="5"/>
  <c r="Q471" i="5"/>
  <c r="C471" i="3"/>
  <c r="C438" i="3"/>
  <c r="Q410" i="5"/>
  <c r="P410" i="5"/>
  <c r="P414" i="5" s="1"/>
  <c r="C423" i="3"/>
  <c r="P423" i="5"/>
  <c r="P400" i="5"/>
  <c r="P402" i="5" s="1"/>
  <c r="Q400" i="5"/>
  <c r="Q389" i="5"/>
  <c r="P389" i="5"/>
  <c r="P397" i="5" s="1"/>
  <c r="P380" i="5"/>
  <c r="P385" i="5" s="1"/>
  <c r="Q336" i="5"/>
  <c r="Q380" i="5"/>
  <c r="P362" i="5"/>
  <c r="P364" i="5" s="1"/>
  <c r="Q362" i="5"/>
  <c r="P336" i="5"/>
  <c r="P346" i="5" s="1"/>
  <c r="P347" i="5" s="1"/>
  <c r="Q298" i="5"/>
  <c r="P292" i="5"/>
  <c r="P296" i="5" s="1"/>
  <c r="Q313" i="5"/>
  <c r="P313" i="5"/>
  <c r="P319" i="5" s="1"/>
  <c r="P298" i="5"/>
  <c r="P300" i="5" s="1"/>
  <c r="Q292" i="5"/>
  <c r="Q309" i="5"/>
  <c r="P309" i="5"/>
  <c r="P311" i="5" s="1"/>
  <c r="P222" i="5"/>
  <c r="P237" i="5" s="1"/>
  <c r="Q237" i="5"/>
  <c r="P198" i="5"/>
  <c r="P203" i="5" s="1"/>
  <c r="P246" i="5"/>
  <c r="Q196" i="5"/>
  <c r="Q194" i="5"/>
  <c r="Q203" i="5"/>
  <c r="C205" i="3"/>
  <c r="Q183" i="5"/>
  <c r="P192" i="5"/>
  <c r="Q192" i="5"/>
  <c r="Q175" i="5"/>
  <c r="C170" i="3"/>
  <c r="Q160" i="5"/>
  <c r="P160" i="5"/>
  <c r="P165" i="5" s="1"/>
  <c r="P130" i="5"/>
  <c r="P134" i="5" s="1"/>
  <c r="P150" i="5"/>
  <c r="P154" i="5" s="1"/>
  <c r="Q150" i="5"/>
  <c r="Q116" i="5"/>
  <c r="P147" i="5"/>
  <c r="Q88" i="5"/>
  <c r="P88" i="5"/>
  <c r="P90" i="5" s="1"/>
  <c r="Q130" i="5"/>
  <c r="Q112" i="5"/>
  <c r="P116" i="5"/>
  <c r="Q81" i="5"/>
  <c r="C69" i="3"/>
  <c r="Q64" i="5"/>
  <c r="P47" i="5"/>
  <c r="P64" i="5"/>
  <c r="P67" i="5" s="1"/>
  <c r="C46" i="3"/>
  <c r="A35" i="3"/>
  <c r="P21" i="5"/>
  <c r="P28" i="5" s="1"/>
  <c r="P436" i="5"/>
  <c r="Q32" i="5"/>
  <c r="Q30" i="5"/>
  <c r="P30" i="5"/>
  <c r="P32" i="5" s="1"/>
  <c r="P475" i="5"/>
  <c r="P273" i="5"/>
  <c r="P274" i="5" s="1"/>
  <c r="P521" i="5"/>
  <c r="Q346" i="5"/>
  <c r="Q347" i="5"/>
  <c r="P139" i="5"/>
  <c r="P85" i="5"/>
  <c r="P86" i="5" s="1"/>
  <c r="Q85" i="5"/>
  <c r="Q86" i="5" s="1"/>
  <c r="Q273" i="5"/>
  <c r="Q274" i="5"/>
  <c r="P482" i="5"/>
  <c r="P486" i="5" s="1"/>
  <c r="Q482" i="5"/>
  <c r="Q486" i="5" s="1"/>
  <c r="Q532" i="5"/>
  <c r="L533" i="5"/>
  <c r="Q533" i="5" s="1"/>
  <c r="P532" i="5"/>
  <c r="P533" i="5" s="1"/>
  <c r="Q432" i="5"/>
  <c r="Q521" i="5"/>
  <c r="P530" i="5"/>
  <c r="Q61" i="5"/>
  <c r="Q62" i="5" s="1"/>
  <c r="P61" i="5"/>
  <c r="P62" i="5" s="1"/>
  <c r="L62" i="5"/>
  <c r="Q385" i="5"/>
  <c r="Q328" i="5"/>
  <c r="P328" i="5"/>
  <c r="P329" i="5" s="1"/>
  <c r="Q329" i="5"/>
  <c r="P307" i="5"/>
  <c r="Q425" i="5"/>
  <c r="P425" i="5"/>
  <c r="P427" i="5" s="1"/>
  <c r="Q427" i="5"/>
  <c r="Q353" i="5"/>
  <c r="P581" i="5"/>
  <c r="P81" i="5"/>
  <c r="Q134" i="5"/>
  <c r="P549" i="5"/>
  <c r="Q447" i="5"/>
  <c r="P461" i="5"/>
  <c r="P462" i="5" s="1"/>
  <c r="L462" i="5"/>
  <c r="Q462" i="5" s="1"/>
  <c r="Q461" i="5"/>
  <c r="P95" i="5"/>
  <c r="P107" i="5" s="1"/>
  <c r="Q95" i="5"/>
  <c r="Q107" i="5" s="1"/>
  <c r="Q358" i="5"/>
  <c r="P358" i="5"/>
  <c r="P359" i="5" s="1"/>
  <c r="Q359" i="5"/>
  <c r="Q479" i="5"/>
  <c r="P479" i="5"/>
  <c r="P480" i="5" s="1"/>
  <c r="L480" i="5"/>
  <c r="Q568" i="5"/>
  <c r="P568" i="5"/>
  <c r="P196" i="5"/>
  <c r="P577" i="5"/>
  <c r="P408" i="5"/>
  <c r="P440" i="5"/>
  <c r="P442" i="5" s="1"/>
  <c r="Q440" i="5"/>
  <c r="Q442" i="5"/>
  <c r="Q34" i="5"/>
  <c r="Q37" i="5"/>
  <c r="P34" i="5"/>
  <c r="P37" i="5" s="1"/>
  <c r="C370" i="3"/>
  <c r="C248" i="3"/>
  <c r="C342" i="3"/>
  <c r="X591" i="3"/>
  <c r="W591" i="3"/>
  <c r="C269" i="3"/>
  <c r="M591" i="3"/>
  <c r="C590" i="3"/>
  <c r="U591" i="3"/>
  <c r="C325" i="3"/>
  <c r="C495" i="3"/>
  <c r="C122" i="3"/>
  <c r="Q591" i="3"/>
  <c r="D591" i="3"/>
  <c r="C591" i="3" l="1"/>
  <c r="C595" i="3" s="1"/>
  <c r="W596" i="5" s="1"/>
  <c r="P569" i="5"/>
  <c r="P562" i="5"/>
  <c r="Q562" i="5"/>
  <c r="P516" i="5"/>
  <c r="Q443" i="5"/>
  <c r="Q330" i="5"/>
  <c r="Q253" i="5"/>
  <c r="P253" i="5"/>
  <c r="Q210" i="5"/>
  <c r="P175" i="5"/>
  <c r="Q127" i="5"/>
  <c r="P375" i="5"/>
  <c r="P74" i="5"/>
  <c r="Q74" i="5"/>
  <c r="A36" i="3"/>
  <c r="A37" i="3" s="1"/>
  <c r="A38" i="3" s="1"/>
  <c r="A39" i="3" s="1"/>
  <c r="A40" i="3" s="1"/>
  <c r="A41" i="3" s="1"/>
  <c r="A44" i="3" s="1"/>
  <c r="A49" i="3" s="1"/>
  <c r="A52" i="3" s="1"/>
  <c r="A53" i="3" s="1"/>
  <c r="A56" i="3" s="1"/>
  <c r="Q28" i="5"/>
  <c r="P443" i="5"/>
  <c r="P210" i="5"/>
  <c r="P476" i="5"/>
  <c r="Q375" i="5"/>
  <c r="P330" i="5"/>
  <c r="P595" i="5"/>
  <c r="P428" i="5"/>
  <c r="Q480" i="5"/>
  <c r="Q500" i="5"/>
  <c r="Q569" i="5"/>
  <c r="Q595" i="5"/>
  <c r="P500" i="5"/>
  <c r="Q476" i="5"/>
  <c r="Q428" i="5"/>
  <c r="P51" i="5"/>
  <c r="A59" i="3" l="1"/>
  <c r="A60" i="3" s="1"/>
  <c r="C593" i="3"/>
  <c r="Q51" i="5"/>
  <c r="L597" i="5" l="1"/>
  <c r="P597" i="5" s="1"/>
  <c r="A61" i="3"/>
  <c r="A64" i="3" s="1"/>
  <c r="A67" i="3" s="1"/>
  <c r="A72" i="3" s="1"/>
  <c r="A73" i="3" s="1"/>
  <c r="A74" i="3" s="1"/>
  <c r="A75" i="3" s="1"/>
  <c r="A78" i="3" s="1"/>
  <c r="Q118" i="5"/>
  <c r="P118" i="5"/>
  <c r="P119" i="5"/>
  <c r="Q119" i="5"/>
  <c r="A79" i="3" l="1"/>
  <c r="A80" i="3" s="1"/>
  <c r="A83" i="3" s="1"/>
  <c r="A84" i="3" s="1"/>
  <c r="A87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4" i="3" s="1"/>
  <c r="A107" i="3" s="1"/>
  <c r="A108" i="3" s="1"/>
  <c r="A109" i="3" s="1"/>
  <c r="A110" i="3" s="1"/>
  <c r="A113" i="3" s="1"/>
  <c r="A114" i="3" s="1"/>
  <c r="A115" i="3" s="1"/>
  <c r="A116" i="3" s="1"/>
  <c r="A119" i="3" l="1"/>
  <c r="A120" i="3" s="1"/>
  <c r="Q120" i="5"/>
  <c r="P120" i="5"/>
  <c r="A125" i="3" l="1"/>
  <c r="A126" i="3" s="1"/>
  <c r="Q121" i="5"/>
  <c r="P121" i="5"/>
  <c r="P122" i="5" s="1"/>
  <c r="P127" i="5" s="1"/>
  <c r="A127" i="3" l="1"/>
  <c r="A128" i="3" s="1"/>
  <c r="A131" i="3" s="1"/>
  <c r="A132" i="3" s="1"/>
  <c r="A133" i="3" s="1"/>
  <c r="P596" i="5"/>
  <c r="Q122" i="5"/>
  <c r="A136" i="3" l="1"/>
  <c r="A137" i="3" s="1"/>
  <c r="A138" i="3" s="1"/>
  <c r="A139" i="3" s="1"/>
  <c r="A140" i="3" s="1"/>
  <c r="A141" i="3" s="1"/>
  <c r="A144" i="3" l="1"/>
  <c r="A145" i="3" s="1"/>
  <c r="A146" i="3" s="1"/>
  <c r="A147" i="3" s="1"/>
  <c r="A148" i="3" s="1"/>
  <c r="A151" i="3" s="1"/>
  <c r="A154" i="3" l="1"/>
  <c r="A155" i="3" s="1"/>
  <c r="A156" i="3" s="1"/>
  <c r="A157" i="3" s="1"/>
  <c r="A158" i="3" s="1"/>
  <c r="A159" i="3" s="1"/>
  <c r="A162" i="3" s="1"/>
  <c r="A163" i="3" s="1"/>
  <c r="A164" i="3" s="1"/>
  <c r="A165" i="3" s="1"/>
  <c r="A166" i="3" s="1"/>
  <c r="A167" i="3" s="1"/>
  <c r="A168" i="3" s="1"/>
  <c r="A173" i="3" s="1"/>
  <c r="A174" i="3" s="1"/>
  <c r="A175" i="3" s="1"/>
  <c r="A178" i="3" s="1"/>
  <c r="A179" i="3" l="1"/>
  <c r="A180" i="3" s="1"/>
  <c r="A181" i="3" s="1"/>
  <c r="A182" i="3" s="1"/>
  <c r="A183" i="3" s="1"/>
  <c r="A184" i="3" s="1"/>
  <c r="A185" i="3" s="1"/>
  <c r="A186" i="3" s="1"/>
  <c r="A189" i="3" s="1"/>
  <c r="A190" i="3" l="1"/>
  <c r="A193" i="3" l="1"/>
  <c r="A194" i="3" s="1"/>
  <c r="A195" i="3" s="1"/>
  <c r="A196" i="3" s="1"/>
  <c r="A197" i="3" s="1"/>
  <c r="A200" i="3" l="1"/>
  <c r="A201" i="3" s="1"/>
  <c r="A202" i="3" s="1"/>
  <c r="A203" i="3" s="1"/>
  <c r="A208" i="3" l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l="1"/>
  <c r="A226" i="3" s="1"/>
  <c r="A227" i="3" s="1"/>
  <c r="A228" i="3" s="1"/>
  <c r="A229" i="3" s="1"/>
  <c r="A230" i="3" s="1"/>
  <c r="A231" i="3" s="1"/>
  <c r="A234" i="3" l="1"/>
  <c r="A237" i="3" l="1"/>
  <c r="A238" i="3" s="1"/>
  <c r="A239" i="3" s="1"/>
  <c r="A240" i="3" s="1"/>
  <c r="A243" i="3" s="1"/>
  <c r="A246" i="3" s="1"/>
  <c r="A251" i="3" s="1"/>
  <c r="A252" i="3" s="1"/>
  <c r="A253" i="3" l="1"/>
  <c r="A254" i="3" s="1"/>
  <c r="A257" i="3" s="1"/>
  <c r="A258" i="3" s="1"/>
  <c r="A259" i="3" l="1"/>
  <c r="A260" i="3" s="1"/>
  <c r="A261" i="3" s="1"/>
  <c r="A262" i="3" s="1"/>
  <c r="A265" i="3" s="1"/>
  <c r="A266" i="3" s="1"/>
  <c r="A267" i="3" s="1"/>
  <c r="A272" i="3" s="1"/>
  <c r="A273" i="3" s="1"/>
  <c r="A276" i="3" s="1"/>
  <c r="A277" i="3" s="1"/>
  <c r="A282" i="3" l="1"/>
  <c r="A283" i="3" s="1"/>
  <c r="A284" i="3" l="1"/>
  <c r="A285" i="3" s="1"/>
  <c r="A286" i="3" s="1"/>
  <c r="A287" i="3" s="1"/>
  <c r="A288" i="3" s="1"/>
  <c r="A289" i="3" s="1"/>
  <c r="A290" i="3" s="1"/>
  <c r="A293" i="3" l="1"/>
  <c r="A294" i="3" s="1"/>
  <c r="A297" i="3" s="1"/>
  <c r="A300" i="3" s="1"/>
  <c r="A301" i="3" s="1"/>
  <c r="A304" i="3" s="1"/>
  <c r="A305" i="3" s="1"/>
  <c r="A308" i="3" s="1"/>
  <c r="A309" i="3" s="1"/>
  <c r="A310" i="3" s="1"/>
  <c r="A311" i="3" s="1"/>
  <c r="A312" i="3" s="1"/>
  <c r="A313" i="3" s="1"/>
  <c r="A316" i="3" s="1"/>
  <c r="A319" i="3" s="1"/>
  <c r="A322" i="3" s="1"/>
  <c r="A323" i="3" s="1"/>
  <c r="A328" i="3" l="1"/>
  <c r="A329" i="3" s="1"/>
  <c r="A330" i="3" l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5" i="3" s="1"/>
  <c r="A346" i="3" s="1"/>
  <c r="A347" i="3" s="1"/>
  <c r="A350" i="3" s="1"/>
  <c r="A353" i="3" s="1"/>
  <c r="A356" i="3" l="1"/>
  <c r="A357" i="3" s="1"/>
  <c r="A358" i="3" s="1"/>
  <c r="A361" i="3" s="1"/>
  <c r="A362" i="3" s="1"/>
  <c r="A365" i="3" s="1"/>
  <c r="A366" i="3" l="1"/>
  <c r="A367" i="3" l="1"/>
  <c r="A368" i="3" s="1"/>
  <c r="A373" i="3" l="1"/>
  <c r="A374" i="3" s="1"/>
  <c r="A375" i="3" s="1"/>
  <c r="A376" i="3" s="1"/>
  <c r="A377" i="3" s="1"/>
  <c r="A378" i="3" s="1"/>
  <c r="A379" i="3" s="1"/>
  <c r="A382" i="3" l="1"/>
  <c r="A383" i="3" s="1"/>
  <c r="A384" i="3" l="1"/>
  <c r="A385" i="3" s="1"/>
  <c r="A386" i="3" s="1"/>
  <c r="A387" i="3" s="1"/>
  <c r="A388" i="3" s="1"/>
  <c r="A389" i="3" s="1"/>
  <c r="A390" i="3" s="1"/>
  <c r="A391" i="3" s="1"/>
  <c r="A394" i="3" l="1"/>
  <c r="A395" i="3" s="1"/>
  <c r="A396" i="3" s="1"/>
  <c r="A399" i="3" l="1"/>
  <c r="A400" i="3" s="1"/>
  <c r="A401" i="3" s="1"/>
  <c r="A402" i="3" s="1"/>
  <c r="A405" i="3" l="1"/>
  <c r="A406" i="3" s="1"/>
  <c r="A407" i="3" s="1"/>
  <c r="A408" i="3" s="1"/>
  <c r="A411" i="3" l="1"/>
  <c r="A412" i="3" s="1"/>
  <c r="A413" i="3" l="1"/>
  <c r="A414" i="3" s="1"/>
  <c r="A415" i="3" s="1"/>
  <c r="A416" i="3" s="1"/>
  <c r="A417" i="3" s="1"/>
  <c r="A420" i="3" s="1"/>
  <c r="A421" i="3" s="1"/>
  <c r="A426" i="3" s="1"/>
  <c r="A429" i="3" s="1"/>
  <c r="A430" i="3" s="1"/>
  <c r="A433" i="3" s="1"/>
  <c r="A434" i="3" l="1"/>
  <c r="A435" i="3" s="1"/>
  <c r="A436" i="3" s="1"/>
  <c r="A441" i="3" s="1"/>
  <c r="A444" i="3" s="1"/>
  <c r="A447" i="3" s="1"/>
  <c r="A448" i="3" s="1"/>
  <c r="A449" i="3" s="1"/>
  <c r="A450" i="3" s="1"/>
  <c r="A451" i="3" s="1"/>
  <c r="A452" i="3" s="1"/>
  <c r="A453" i="3" s="1"/>
  <c r="A456" i="3" s="1"/>
  <c r="A459" i="3" l="1"/>
  <c r="A460" i="3" s="1"/>
  <c r="A461" i="3" s="1"/>
  <c r="A462" i="3" s="1"/>
  <c r="A463" i="3" s="1"/>
  <c r="A464" i="3" s="1"/>
  <c r="A168" i="5"/>
  <c r="A465" i="3" l="1"/>
  <c r="A468" i="3" s="1"/>
  <c r="A469" i="3" s="1"/>
  <c r="A474" i="3" s="1"/>
  <c r="A477" i="3" s="1"/>
  <c r="A478" i="3" s="1"/>
  <c r="A169" i="5"/>
  <c r="A170" i="5" s="1"/>
  <c r="A171" i="5" s="1"/>
  <c r="A172" i="5" s="1"/>
  <c r="A173" i="5" s="1"/>
  <c r="A178" i="5" s="1"/>
  <c r="A479" i="3" l="1"/>
  <c r="A480" i="3" s="1"/>
  <c r="A483" i="3" s="1"/>
  <c r="A484" i="3" s="1"/>
  <c r="A179" i="5"/>
  <c r="A180" i="5" s="1"/>
  <c r="A183" i="5" s="1"/>
  <c r="A184" i="5" s="1"/>
  <c r="A185" i="5" s="1"/>
  <c r="A485" i="3" l="1"/>
  <c r="A486" i="3" s="1"/>
  <c r="A487" i="3" s="1"/>
  <c r="A488" i="3" s="1"/>
  <c r="A489" i="3" s="1"/>
  <c r="A490" i="3" s="1"/>
  <c r="A491" i="3" s="1"/>
  <c r="A492" i="3" s="1"/>
  <c r="A493" i="3" s="1"/>
  <c r="A186" i="5"/>
  <c r="A187" i="5" s="1"/>
  <c r="A188" i="5" s="1"/>
  <c r="A189" i="5" s="1"/>
  <c r="A190" i="5" s="1"/>
  <c r="A191" i="5" s="1"/>
  <c r="A194" i="5" s="1"/>
  <c r="A195" i="5" s="1"/>
  <c r="A198" i="5" s="1"/>
  <c r="A497" i="3" l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4" i="3" s="1"/>
  <c r="A515" i="3" s="1"/>
  <c r="A518" i="3" s="1"/>
  <c r="A519" i="3" s="1"/>
  <c r="A522" i="3" s="1"/>
  <c r="A523" i="3" s="1"/>
  <c r="A524" i="3" s="1"/>
  <c r="A527" i="3" s="1"/>
  <c r="A530" i="3" s="1"/>
  <c r="A531" i="3" s="1"/>
  <c r="A532" i="3" s="1"/>
  <c r="A533" i="3" s="1"/>
  <c r="A199" i="5"/>
  <c r="A200" i="5" s="1"/>
  <c r="A201" i="5" s="1"/>
  <c r="A202" i="5" s="1"/>
  <c r="A205" i="5" s="1"/>
  <c r="A206" i="5" s="1"/>
  <c r="A207" i="5" s="1"/>
  <c r="A208" i="5" s="1"/>
  <c r="A213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9" i="5" s="1"/>
  <c r="A534" i="3" l="1"/>
  <c r="A535" i="3" s="1"/>
  <c r="A536" i="3" s="1"/>
  <c r="A537" i="3" s="1"/>
  <c r="A538" i="3" s="1"/>
  <c r="A539" i="3" s="1"/>
  <c r="A540" i="3" s="1"/>
  <c r="A541" i="3" s="1"/>
  <c r="A542" i="3" s="1"/>
  <c r="A543" i="3" s="1"/>
  <c r="A546" i="3" s="1"/>
  <c r="A242" i="5"/>
  <c r="A243" i="5" s="1"/>
  <c r="A244" i="5" s="1"/>
  <c r="A245" i="5" s="1"/>
  <c r="A248" i="5" s="1"/>
  <c r="A251" i="5" s="1"/>
  <c r="A256" i="5" s="1"/>
  <c r="A257" i="5" s="1"/>
  <c r="A547" i="3" l="1"/>
  <c r="A548" i="3" s="1"/>
  <c r="A549" i="3" s="1"/>
  <c r="A550" i="3" s="1"/>
  <c r="A551" i="3" s="1"/>
  <c r="A552" i="3" s="1"/>
  <c r="A553" i="3" s="1"/>
  <c r="A554" i="3" s="1"/>
  <c r="A555" i="3" s="1"/>
  <c r="A560" i="3" s="1"/>
  <c r="A258" i="5"/>
  <c r="A259" i="5" s="1"/>
  <c r="A262" i="5" s="1"/>
  <c r="A263" i="5" s="1"/>
  <c r="A561" i="3" l="1"/>
  <c r="A264" i="5"/>
  <c r="A265" i="5" s="1"/>
  <c r="A266" i="5" s="1"/>
  <c r="A267" i="5" s="1"/>
  <c r="A270" i="5" s="1"/>
  <c r="A271" i="5" s="1"/>
  <c r="A272" i="5" s="1"/>
  <c r="A277" i="5" s="1"/>
  <c r="A278" i="5" s="1"/>
  <c r="A281" i="5" s="1"/>
  <c r="A282" i="5" s="1"/>
  <c r="A562" i="3" l="1"/>
  <c r="A563" i="3" s="1"/>
  <c r="A566" i="3" s="1"/>
  <c r="A567" i="3" s="1"/>
  <c r="A568" i="3" s="1"/>
  <c r="A569" i="3" s="1"/>
  <c r="A570" i="3" s="1"/>
  <c r="A571" i="3" s="1"/>
  <c r="A574" i="3" s="1"/>
  <c r="A575" i="3" s="1"/>
  <c r="A578" i="3" s="1"/>
  <c r="A287" i="5"/>
  <c r="A288" i="5" s="1"/>
  <c r="A289" i="5" l="1"/>
  <c r="A290" i="5" s="1"/>
  <c r="A291" i="5" s="1"/>
  <c r="A292" i="5" s="1"/>
  <c r="A293" i="5" s="1"/>
  <c r="A294" i="5" s="1"/>
  <c r="A295" i="5" s="1"/>
  <c r="A298" i="5" l="1"/>
  <c r="A299" i="5" s="1"/>
  <c r="A302" i="5" s="1"/>
  <c r="A305" i="5" l="1"/>
  <c r="A306" i="5" s="1"/>
  <c r="A309" i="5" s="1"/>
  <c r="A310" i="5" s="1"/>
  <c r="A313" i="5" s="1"/>
  <c r="A314" i="5" s="1"/>
  <c r="A315" i="5" s="1"/>
  <c r="A316" i="5" s="1"/>
  <c r="A317" i="5" s="1"/>
  <c r="A318" i="5" s="1"/>
  <c r="A321" i="5" s="1"/>
  <c r="A324" i="5" s="1"/>
  <c r="A327" i="5" s="1"/>
  <c r="A328" i="5" s="1"/>
  <c r="A333" i="5" l="1"/>
  <c r="A334" i="5" s="1"/>
  <c r="A335" i="5" l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50" i="5" s="1"/>
  <c r="A351" i="5" s="1"/>
  <c r="A352" i="5" s="1"/>
  <c r="A355" i="5" s="1"/>
  <c r="A358" i="5" s="1"/>
  <c r="A361" i="5" l="1"/>
  <c r="A362" i="5" s="1"/>
  <c r="A363" i="5" s="1"/>
  <c r="A366" i="5" s="1"/>
  <c r="A367" i="5" s="1"/>
  <c r="A372" i="5" s="1"/>
  <c r="A370" i="5" l="1"/>
  <c r="A371" i="5" s="1"/>
  <c r="A373" i="5" s="1"/>
  <c r="A378" i="5" l="1"/>
  <c r="A379" i="5" s="1"/>
  <c r="A380" i="5" s="1"/>
  <c r="A381" i="5" s="1"/>
  <c r="A382" i="5" s="1"/>
  <c r="A383" i="5" s="1"/>
  <c r="A384" i="5" s="1"/>
  <c r="A387" i="5" l="1"/>
  <c r="A388" i="5" s="1"/>
  <c r="A389" i="5" l="1"/>
  <c r="A390" i="5" s="1"/>
  <c r="A391" i="5" s="1"/>
  <c r="A392" i="5" s="1"/>
  <c r="A393" i="5" s="1"/>
  <c r="A394" i="5" s="1"/>
  <c r="A395" i="5" s="1"/>
  <c r="A396" i="5" s="1"/>
  <c r="A399" i="5" l="1"/>
  <c r="A400" i="5" s="1"/>
  <c r="A401" i="5" s="1"/>
  <c r="A404" i="5" l="1"/>
  <c r="A405" i="5" s="1"/>
  <c r="A406" i="5" s="1"/>
  <c r="A407" i="5" s="1"/>
  <c r="A410" i="5" l="1"/>
  <c r="A411" i="5" s="1"/>
  <c r="A412" i="5" s="1"/>
  <c r="A413" i="5" s="1"/>
  <c r="A416" i="5" l="1"/>
  <c r="A417" i="5" s="1"/>
  <c r="A418" i="5" l="1"/>
  <c r="A419" i="5" s="1"/>
  <c r="A420" i="5" s="1"/>
  <c r="A421" i="5" s="1"/>
  <c r="A422" i="5" s="1"/>
  <c r="A425" i="5" s="1"/>
  <c r="A426" i="5" s="1"/>
  <c r="A431" i="5" s="1"/>
  <c r="A434" i="5" s="1"/>
  <c r="A435" i="5" s="1"/>
  <c r="A438" i="5" l="1"/>
  <c r="A439" i="5" s="1"/>
  <c r="A440" i="5" s="1"/>
  <c r="A441" i="5" s="1"/>
  <c r="A446" i="5" s="1"/>
  <c r="A449" i="5" s="1"/>
  <c r="A452" i="5" s="1"/>
  <c r="A453" i="5" s="1"/>
  <c r="A454" i="5" s="1"/>
  <c r="A455" i="5" s="1"/>
  <c r="A456" i="5" s="1"/>
  <c r="A457" i="5" s="1"/>
  <c r="A458" i="5" s="1"/>
  <c r="A461" i="5" s="1"/>
  <c r="A464" i="5" l="1"/>
  <c r="A465" i="5" s="1"/>
  <c r="A466" i="5" s="1"/>
  <c r="A467" i="5" s="1"/>
  <c r="A468" i="5" s="1"/>
  <c r="A469" i="5" s="1"/>
  <c r="A470" i="5" l="1"/>
  <c r="A473" i="5" s="1"/>
  <c r="A474" i="5" s="1"/>
  <c r="A479" i="5" s="1"/>
  <c r="A482" i="5" s="1"/>
  <c r="A483" i="5" s="1"/>
  <c r="A484" i="5" l="1"/>
  <c r="A485" i="5" s="1"/>
  <c r="A488" i="5" s="1"/>
  <c r="A489" i="5" s="1"/>
  <c r="A490" i="5" l="1"/>
  <c r="A491" i="5" s="1"/>
  <c r="A492" i="5" s="1"/>
  <c r="A493" i="5" s="1"/>
  <c r="A494" i="5" s="1"/>
  <c r="A495" i="5" s="1"/>
  <c r="A496" i="5" s="1"/>
  <c r="A497" i="5" s="1"/>
  <c r="A498" i="5" s="1"/>
  <c r="A502" i="5" l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9" i="5" s="1"/>
  <c r="A520" i="5" s="1"/>
  <c r="A523" i="5" s="1"/>
  <c r="A524" i="5" s="1"/>
  <c r="A527" i="5" s="1"/>
  <c r="A528" i="5" s="1"/>
  <c r="A529" i="5" s="1"/>
  <c r="A532" i="5" s="1"/>
  <c r="A535" i="5" s="1"/>
  <c r="A536" i="5" s="1"/>
  <c r="A537" i="5" l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51" i="5" s="1"/>
  <c r="A552" i="5" l="1"/>
  <c r="A553" i="5" s="1"/>
  <c r="A554" i="5" s="1"/>
  <c r="A555" i="5" s="1"/>
  <c r="A556" i="5" s="1"/>
  <c r="A557" i="5" s="1"/>
  <c r="A558" i="5" s="1"/>
  <c r="A559" i="5" s="1"/>
  <c r="A560" i="5" s="1"/>
  <c r="A565" i="5" s="1"/>
  <c r="A566" i="5" l="1"/>
  <c r="A567" i="5" l="1"/>
  <c r="A568" i="5" s="1"/>
  <c r="A571" i="5" s="1"/>
  <c r="A572" i="5" s="1"/>
  <c r="A573" i="5" s="1"/>
  <c r="A574" i="5" s="1"/>
  <c r="A575" i="5" s="1"/>
  <c r="A576" i="5" s="1"/>
  <c r="A579" i="5" s="1"/>
  <c r="A580" i="5" s="1"/>
  <c r="A583" i="5" s="1"/>
  <c r="Q284" i="5"/>
  <c r="Q283" i="5"/>
  <c r="L596" i="5"/>
  <c r="Q596" i="5" s="1"/>
</calcChain>
</file>

<file path=xl/sharedStrings.xml><?xml version="1.0" encoding="utf-8"?>
<sst xmlns="http://schemas.openxmlformats.org/spreadsheetml/2006/main" count="3210" uniqueCount="573">
  <si>
    <t>№ п\п</t>
  </si>
  <si>
    <t>Адрес МКД</t>
  </si>
  <si>
    <t>Стоимость капитального ремонта ВСЕГО</t>
  </si>
  <si>
    <t>Установка коллективных (общедомовых) ПУ и УУ</t>
  </si>
  <si>
    <t>Проектные работы</t>
  </si>
  <si>
    <t>Всего работ по инженерным системам</t>
  </si>
  <si>
    <t>в том числе</t>
  </si>
  <si>
    <t>Ремонт сетей электроснабжения</t>
  </si>
  <si>
    <t>Ремонт сетей теплоснабжения</t>
  </si>
  <si>
    <t>Ремонт сетей холодного водоснабжения</t>
  </si>
  <si>
    <t>Ремонт сетей горячего водоснабжения</t>
  </si>
  <si>
    <t>Ремонт систем водоотведения</t>
  </si>
  <si>
    <t>руб.</t>
  </si>
  <si>
    <t>ед.</t>
  </si>
  <si>
    <t>кв.м.</t>
  </si>
  <si>
    <t>куб.м.</t>
  </si>
  <si>
    <t>Волховский муниципальный район</t>
  </si>
  <si>
    <t>Муниципальное образование Бережковское сельское поселение</t>
  </si>
  <si>
    <t>Итого по муниципальному образованию</t>
  </si>
  <si>
    <t>Муниципальное образование Город Волхов</t>
  </si>
  <si>
    <t>Муниципальное образование Вындиноостровское сельское поселение</t>
  </si>
  <si>
    <t>Дер. Вындин Остров, ул. Центральная, д. 5</t>
  </si>
  <si>
    <t>Дер. Вындин Остров, ул. Центральная, д. 7</t>
  </si>
  <si>
    <t>Муниципальное образование Иссадское сельское поселение</t>
  </si>
  <si>
    <t>Муниципальное образование Кисельнинское сельское поселение</t>
  </si>
  <si>
    <t>Дер. Кисельня, ул. Центральная, д. 1</t>
  </si>
  <si>
    <t>Дер. Кисельня, ул. Центральная, д. 2</t>
  </si>
  <si>
    <t>Дер. Кисельня, ул. Центральная, д. 3</t>
  </si>
  <si>
    <t>Дер. Кисельня, ул. Центральная, д. 4</t>
  </si>
  <si>
    <t>Дер. Кисельня, ул. Центральная, д. 5</t>
  </si>
  <si>
    <t>Дер. Кисельня, ул. Центральная, д. 6</t>
  </si>
  <si>
    <t>Дер. Кисельня, ул. Центральная, д. 7</t>
  </si>
  <si>
    <t>Дер. Кисельня, ул. Центральная, д. 8</t>
  </si>
  <si>
    <t>Дер. Кисельня, ул. Центральная, д. 9</t>
  </si>
  <si>
    <t>Муниципальное образование Колчановское сельское поселение</t>
  </si>
  <si>
    <t>Муниципальное образование Новоладожское городское поселение</t>
  </si>
  <si>
    <t>Муниципальное образование Свирицкое сельское поселение</t>
  </si>
  <si>
    <t>Муниципальное образование Хваловское сельское поселение</t>
  </si>
  <si>
    <t>Дер. Хвалово, д. 1</t>
  </si>
  <si>
    <t>Дер. Хвалово, д. 21</t>
  </si>
  <si>
    <t>Итого по Волховскому муниципальному району</t>
  </si>
  <si>
    <t>Выборгский район</t>
  </si>
  <si>
    <t>Муниципальное образование Выборгское городское поселение</t>
  </si>
  <si>
    <t>Муниципальное образование Каменногорское городское поселение</t>
  </si>
  <si>
    <t>Муниципальное образование Первомайское сельское поселение</t>
  </si>
  <si>
    <t>Пос. Первомайское, ул. Ленина, д. 44</t>
  </si>
  <si>
    <t>Пос. Первомайское, ул. Ленина, д. 61</t>
  </si>
  <si>
    <t>Муниципальное образование Светогорское городское поселение</t>
  </si>
  <si>
    <t>Муниципальное образование Селезневское сельское поселение</t>
  </si>
  <si>
    <t>Итого по Выборгскому району</t>
  </si>
  <si>
    <t>Кингисеппский муниципальный район</t>
  </si>
  <si>
    <t>Муниципальное образование Кингисеппское городское поселение</t>
  </si>
  <si>
    <t>Муниципальное образование Город Ивангород</t>
  </si>
  <si>
    <t>Муниципальное образование Пустомержское сельское поселение</t>
  </si>
  <si>
    <t>Итого по Кингисеппскому муниципальному району</t>
  </si>
  <si>
    <t>Киришский муниципальный район</t>
  </si>
  <si>
    <t>Муниципальное образование Киришское городское поселение</t>
  </si>
  <si>
    <t>Муниципальное образование Кусинское сельское поселение</t>
  </si>
  <si>
    <t>Дер. Кусино, ул. Центральная, д. 6</t>
  </si>
  <si>
    <t>Итого по Киришскому муниципальному району</t>
  </si>
  <si>
    <t>Лодейнопольский муниципальный район</t>
  </si>
  <si>
    <t>Муниципальное образование Лодейнопольское городское поселение</t>
  </si>
  <si>
    <t>Г. Лодейное Поле, просп. Гагарина, д. 12</t>
  </si>
  <si>
    <t>Г. Лодейное Поле, просп. Гагарина, д. 8, кор. 2</t>
  </si>
  <si>
    <t>Г. Лодейное Поле, ул. Пограничная, д. 13, кор. 1</t>
  </si>
  <si>
    <t>Итого по Лодейнопольскому муниципальному району</t>
  </si>
  <si>
    <t>Ломоносовский муниципальный район</t>
  </si>
  <si>
    <t>Муниципальное образование Аннинское сельское поселение</t>
  </si>
  <si>
    <t>Муниципальное образование Большеижорское городское поселение</t>
  </si>
  <si>
    <t>Муниципальное образование Копорское сельское поселение</t>
  </si>
  <si>
    <t>Итого по Ломоносовскому муниципальному району</t>
  </si>
  <si>
    <t>Лужский муниципальный район</t>
  </si>
  <si>
    <t>Муниципальное образование Волошовское сельское поселение</t>
  </si>
  <si>
    <t>Муниципальное образование Дзержинское сельское поселение</t>
  </si>
  <si>
    <t>Пос. Дзержинского, ул. Лужская, д. 3</t>
  </si>
  <si>
    <t>Пос. Дзержинского, ул. Центральная, д. 10</t>
  </si>
  <si>
    <t>Пос. Дзержинского, ул. Центральная, д. 3</t>
  </si>
  <si>
    <t>Муниципальное образование Лужское городское поселение</t>
  </si>
  <si>
    <t>Муниципальное образование Мшинсское сельское поселение</t>
  </si>
  <si>
    <t>Муниципальное образование Оредежское сельское поселение</t>
  </si>
  <si>
    <t>Пос. Оредеж, ул. Ленина, д. 10</t>
  </si>
  <si>
    <t>Пос. Оредеж, ул. Ленина, д. 3</t>
  </si>
  <si>
    <t>Пос. Оредеж, ул. Железнодорожная, д. 2</t>
  </si>
  <si>
    <t>Пос. Оредеж, ул. Железнодорожная, д. 1</t>
  </si>
  <si>
    <t>Муниципальное образование Скребловское сельское поселение</t>
  </si>
  <si>
    <t>Муниципальное образование Ям-Тесовское сельское поселение</t>
  </si>
  <si>
    <t>Итого по Лужскому муниципальному району</t>
  </si>
  <si>
    <t>Подпорожский муниципальный район</t>
  </si>
  <si>
    <t>Муниципальное образование Винницкое сельское поселение</t>
  </si>
  <si>
    <t>Муниципальное образование Никольское городское поселение</t>
  </si>
  <si>
    <t>Муниципальное образование Подпорожское городское поселение</t>
  </si>
  <si>
    <t>Итого по Подпорожскому муниципальному району</t>
  </si>
  <si>
    <t>Приозерский муниципальный район</t>
  </si>
  <si>
    <t>Муниципальное образование Красноозерное сельское поселение</t>
  </si>
  <si>
    <t>Муниципальное образование Ларионовское сельское поселение</t>
  </si>
  <si>
    <t>Муниципальное образование Приозерское городское поселение</t>
  </si>
  <si>
    <t>Муниципальное образование Раздольевское сельское поселение</t>
  </si>
  <si>
    <t>Муниципальное образование Ромашкинское сельское поселение</t>
  </si>
  <si>
    <t>Муниципальное образование Сосновское сельское поселение</t>
  </si>
  <si>
    <t>Пос. Сосново, ул. Связи, д. 5</t>
  </si>
  <si>
    <t>Итого по Приозерскому муниципальному району</t>
  </si>
  <si>
    <t>Сланцевский муниципальный район</t>
  </si>
  <si>
    <t>Муниципальное образование Выскатское сельское поселение</t>
  </si>
  <si>
    <t>Дер. Выскатка, ул. Садовая, д. 28</t>
  </si>
  <si>
    <t>Муниципальное образование Гостицкое сельское поселение</t>
  </si>
  <si>
    <t>Муниципальное образование Сланцевское городское поселение</t>
  </si>
  <si>
    <t>Итого по Сланцевскому муниципальному району</t>
  </si>
  <si>
    <t>Муниципальное образование Сосновоборгский городской округ</t>
  </si>
  <si>
    <t>Тосненский муниципальный район</t>
  </si>
  <si>
    <t>Г. Никольское, ул. Комсомольская, д. 16</t>
  </si>
  <si>
    <t>Г. Никольское, ул. Комсомольская, д. 18</t>
  </si>
  <si>
    <t>Муниципальное образование Тосненское городское поселение</t>
  </si>
  <si>
    <t>Муниципальное образование Ульяновское сельское поселение</t>
  </si>
  <si>
    <t>Муниципальное образование Форносовское сельское поселение</t>
  </si>
  <si>
    <t>Итого по Тосненскому району</t>
  </si>
  <si>
    <t>ИТОГО по Ленинградской области</t>
  </si>
  <si>
    <t>Бокситогорский муниципальный район</t>
  </si>
  <si>
    <t>Муниципальное образование Бокситогорское городское поселение</t>
  </si>
  <si>
    <t>Г. Бокситогорск, ул. Комсомольская, д. 7</t>
  </si>
  <si>
    <t>Г. Бокситогорск, ул. Садовая, д. 20</t>
  </si>
  <si>
    <t>Г. Бокситогорск, ул. Садовая, д. 22</t>
  </si>
  <si>
    <t>Г. Бокситогорск, ул. Социалистическая, д. 15</t>
  </si>
  <si>
    <t>Г. Бокситогорск, ул. Комсомольская, д. 13/20</t>
  </si>
  <si>
    <t>Г. Бокситогорск, ул. Школьная, д. 14/13</t>
  </si>
  <si>
    <t>Муниципальное образование Борское сельское поселение</t>
  </si>
  <si>
    <t>Муниципальное образование Климовское сельское поселение</t>
  </si>
  <si>
    <t>Муниципальное образование Самойловское сельское поселение</t>
  </si>
  <si>
    <t>Итого по Бокситогорскому муниципальному району</t>
  </si>
  <si>
    <t>Волосовский муниципальный район</t>
  </si>
  <si>
    <t>Муниципальное образование Бегуницкое сельское поселение</t>
  </si>
  <si>
    <t>Муниципальное образование Волосовское городское поселение</t>
  </si>
  <si>
    <t>Муниципальное образование Изварское сельское поселение</t>
  </si>
  <si>
    <t>Муниципальное образование Калитинское сельское поселение</t>
  </si>
  <si>
    <t>Муниципальное образование Рабитицкое сельское поселение</t>
  </si>
  <si>
    <t>Муниципальное образовнаие Сабское сельское поселение</t>
  </si>
  <si>
    <t>Итого по Волосовскому муниципальному району</t>
  </si>
  <si>
    <t>Всеволожский муниципальный район</t>
  </si>
  <si>
    <t>Муниципальное образование Агалатовское городское поселение</t>
  </si>
  <si>
    <t>Муниципальное образование Город Всеволожск</t>
  </si>
  <si>
    <t>Муниципальное образование Дубровское городское поселение</t>
  </si>
  <si>
    <t>Муниципальное образование Морозовское городское поселение</t>
  </si>
  <si>
    <t>Муниципальное образование Свердловское городское поселение</t>
  </si>
  <si>
    <t>Муниципальное образование "Сертолово"</t>
  </si>
  <si>
    <t>Муниципальное образование Токсовское городское поселение</t>
  </si>
  <si>
    <t>Итого по Всеволожскому муниципальному району</t>
  </si>
  <si>
    <t>Гатчинский мунициальный район</t>
  </si>
  <si>
    <t>Муниципальное образование Войсковицкое сельское поселение</t>
  </si>
  <si>
    <t>Муниципальное образование Город Гатчина</t>
  </si>
  <si>
    <t>Г. Гатчина, ул. Гагарина, д. 24</t>
  </si>
  <si>
    <t>Г. Гатчина, ул. Горького, д. 19</t>
  </si>
  <si>
    <t>Г. Гатчина, ул. Горького, д. 5</t>
  </si>
  <si>
    <t>Г. Гатчина, ул. Достоевского, д. 17</t>
  </si>
  <si>
    <t>Г. Гатчина, ул. Достоевского, д. 5</t>
  </si>
  <si>
    <t>Г. Гатчина, ул. Урицкого, д. 34</t>
  </si>
  <si>
    <t>Г. Гатчина, ул. Филиппова, д. 1</t>
  </si>
  <si>
    <t>Г. Гатчина, ул. Хохлова, д. 3</t>
  </si>
  <si>
    <t>Г. Гатчина, ул. Хохлова, д. 31</t>
  </si>
  <si>
    <t>Г. Гатчина, ул. Хохлова, д. 33</t>
  </si>
  <si>
    <t>Муниципальное образование Дружногорское городское поселение</t>
  </si>
  <si>
    <t>Муниципальное образование Город Коммунар</t>
  </si>
  <si>
    <t>Муниципальное образование Пудомягское сельское поселение</t>
  </si>
  <si>
    <t>Муниципальное образование Сяськелевское сельское поселение</t>
  </si>
  <si>
    <t>Итого по Гатчинскому муниципальному району</t>
  </si>
  <si>
    <t>Кировский муниципальный район</t>
  </si>
  <si>
    <t>Муниципальное образование Кировское городское поселение</t>
  </si>
  <si>
    <t>Муниципальное образование Мгинское городское поселение</t>
  </si>
  <si>
    <t>Муниципальное образование Назиевское городское поселение</t>
  </si>
  <si>
    <t>Муниципальное образование Отрадненское городское поселение</t>
  </si>
  <si>
    <t>Муниципальное образование Павловское городское поселение</t>
  </si>
  <si>
    <t>Муниципальное образование Приладожское городское поселение</t>
  </si>
  <si>
    <t>Муниципальное образование Путиловское сельское поселение</t>
  </si>
  <si>
    <t>Муниципальное образование Суховское  сельское поселение</t>
  </si>
  <si>
    <t>Муниципальное образование Шлиссельсбургское городское поселение</t>
  </si>
  <si>
    <t>Итого по Кировскому муниципальному району</t>
  </si>
  <si>
    <t>Тихвинский муниципальный район</t>
  </si>
  <si>
    <t>Муниципальное образование Ганьковское сельское поселение</t>
  </si>
  <si>
    <t>Муниципальное образование Горское сельское поселение</t>
  </si>
  <si>
    <t>Муниципальное образование Мелегежское сельское поселение</t>
  </si>
  <si>
    <t>Дер. Мелегежская Горка, д. 11</t>
  </si>
  <si>
    <t>Муниципальное образование Тихвинское городское поселение</t>
  </si>
  <si>
    <t>Муниципальное образование Шугозерское сельское поселение</t>
  </si>
  <si>
    <t>Пос. Шугозеро, ул. Советская, д. 16</t>
  </si>
  <si>
    <t>Пос. Шугозеро, ул. Школьная, д. 15</t>
  </si>
  <si>
    <t>Пос. Шугозеро, ул. Школьная, д. 2</t>
  </si>
  <si>
    <t>Пос. Шугозеро, ул. Школьная, д. 22</t>
  </si>
  <si>
    <t>Итого по Тихвинскому муниципальному району</t>
  </si>
  <si>
    <t>Итого по Ленинградской области со строительным контролем</t>
  </si>
  <si>
    <t>Осуществление строительного контроля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</si>
  <si>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</si>
  <si>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</si>
  <si>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</si>
  <si>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</si>
  <si>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</si>
  <si>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</si>
  <si>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Виды работ</t>
  </si>
  <si>
    <t>Ремонт внутридомовых инженерных систем</t>
  </si>
  <si>
    <t>Муниципальное образование Гостилицкое сельское поселение</t>
  </si>
  <si>
    <t>Дер. Гостилицы, ул. Школьная, д. 12</t>
  </si>
  <si>
    <t>Муниципальное образование Город Пикалево</t>
  </si>
  <si>
    <t>Муниципальное образование Лебяженское городское поселение</t>
  </si>
  <si>
    <t>Муниципальное образование Лаголовское сельское поселение</t>
  </si>
  <si>
    <t>Г. Гатчина, ул. Заводская, д. 1</t>
  </si>
  <si>
    <t>Г. Бокситогорск, ул. Садовая, д. 12/7</t>
  </si>
  <si>
    <t>УТВЕРЖДЕН</t>
  </si>
  <si>
    <t>постановлением Правительства</t>
  </si>
  <si>
    <t>Ленинградской области</t>
  </si>
  <si>
    <t>(приложение)</t>
  </si>
  <si>
    <t>№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</si>
  <si>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</si>
  <si>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</si>
  <si>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</si>
  <si>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</si>
  <si>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</si>
  <si>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</si>
  <si>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</si>
  <si>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</si>
  <si>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</si>
  <si>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</si>
  <si>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</si>
  <si>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способ формирования фонда капитального ремонта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</si>
  <si>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</si>
  <si>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</si>
  <si>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</si>
  <si>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</si>
  <si>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федеральный бюджет</t>
  </si>
  <si>
    <t>областной бюджет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</si>
  <si>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</si>
  <si>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</si>
  <si>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</si>
  <si>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</si>
  <si>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руб./кв.м</t>
  </si>
  <si>
    <t>Г. Бокситогорск, ул. Садовая, д. 16/19</t>
  </si>
  <si>
    <t>Прочие</t>
  </si>
  <si>
    <t>Кирпич</t>
  </si>
  <si>
    <t>Г. Бокситогорск, ул. Комсомольская, д. 26/11</t>
  </si>
  <si>
    <t>Г. Бокситогорск, ул. Комсомольская, д. 10</t>
  </si>
  <si>
    <t>х</t>
  </si>
  <si>
    <t>Панель</t>
  </si>
  <si>
    <t>панель</t>
  </si>
  <si>
    <t xml:space="preserve"> </t>
  </si>
  <si>
    <t>до 1917</t>
  </si>
  <si>
    <t xml:space="preserve">до 1917 </t>
  </si>
  <si>
    <t>Муниципальное образование Город Выборг</t>
  </si>
  <si>
    <t>Гатчинский муниципальный район</t>
  </si>
  <si>
    <t>7-9</t>
  </si>
  <si>
    <t>РО</t>
  </si>
  <si>
    <t>570,3,</t>
  </si>
  <si>
    <t>Итого по Сосоновоборскому городскому округу</t>
  </si>
  <si>
    <t>Итого по Ленинградской области</t>
  </si>
  <si>
    <t>до 1940</t>
  </si>
  <si>
    <t>Г. Бокситогорск, ул. Социалистическая, д. 1</t>
  </si>
  <si>
    <t>Г. Бокситогорск, ш. Дымское, д. 4</t>
  </si>
  <si>
    <t>Дер. Бор, д. 20</t>
  </si>
  <si>
    <t>Дер. Бор, д. 21</t>
  </si>
  <si>
    <t>Дер. Климово, д. 5</t>
  </si>
  <si>
    <t>Дер. Климово, д. 6</t>
  </si>
  <si>
    <t>Дер. Климово, д. 7</t>
  </si>
  <si>
    <t>Г. Пикалево, ул. Горняков, д. 6</t>
  </si>
  <si>
    <t>Г. Пикалево, ул. Горняков, д. 19</t>
  </si>
  <si>
    <t>Г. Пикалево, ул. Комсомольская, д. 3</t>
  </si>
  <si>
    <t>Г. Пикалево, ул. Комсомольская, д. 7</t>
  </si>
  <si>
    <t>Г. Пикалево, ул. Школьная, д. 15</t>
  </si>
  <si>
    <t>Г. Пикалево, ул. Комсомольская, д. 5</t>
  </si>
  <si>
    <t>Г. Пикалево, ул. Горняков, д. 15</t>
  </si>
  <si>
    <t>Г. Пикалево, ул. Металлургов, д. 15</t>
  </si>
  <si>
    <t>Пос. Совхозный, д. 32</t>
  </si>
  <si>
    <t>Дер. Бегуницы, д. 20</t>
  </si>
  <si>
    <t>Г. Волосово, ул. Гатчинская, д. 2</t>
  </si>
  <si>
    <t>Дерево</t>
  </si>
  <si>
    <t>Г. Волосово, ул. Хрустицкого, д. 80</t>
  </si>
  <si>
    <t xml:space="preserve">Дер. Извара, д. 4 </t>
  </si>
  <si>
    <t>Дер. Курковицы, д. 1</t>
  </si>
  <si>
    <t>Дер. Курковицы, д. 2</t>
  </si>
  <si>
    <t>Пос. Калитино, д. 6</t>
  </si>
  <si>
    <t>Дер. Рабитицы, д. 13</t>
  </si>
  <si>
    <t>Дер. Б. Сабск, д. 12</t>
  </si>
  <si>
    <t>Муниципальное образование Сабское сельское поселение</t>
  </si>
  <si>
    <t>Дер. Бережки, ул. Песочная, д. 18</t>
  </si>
  <si>
    <t>Дер. Бережки, ул. Песочная, д. 19</t>
  </si>
  <si>
    <t>Дер. Бережки, ул. Песочная, д. 20</t>
  </si>
  <si>
    <t>Дер. Бережки, ул. Песочная, д. 21</t>
  </si>
  <si>
    <t>Г. Гатчина, ул. 7 Армии, д. 10А</t>
  </si>
  <si>
    <t>Г. Гатчина, ул. 7 Армии, д. 25/43</t>
  </si>
  <si>
    <t>Г. Гатчина, ул. 7 Армии, д. 27/20</t>
  </si>
  <si>
    <t>Г. Гатчина, ул. Володарского, д. 23</t>
  </si>
  <si>
    <t>Г. Гатчина, ул. Володарского, д. 35</t>
  </si>
  <si>
    <t>Г. Гатчина, ул. К. Маркса, д. 46</t>
  </si>
  <si>
    <t>Г. Гатчина, ул. К. Маркса, д. 57</t>
  </si>
  <si>
    <t>Г. Гатчина, ул. К. Маркса, д. 61</t>
  </si>
  <si>
    <t>Г. Гатчина, ул. Киевская, д. 7/1</t>
  </si>
  <si>
    <t>Г. Гатчина, ул. Товарная Балтийск, д. 2</t>
  </si>
  <si>
    <t>Региональный оператор (далее - РО)</t>
  </si>
  <si>
    <t>30.12.2017</t>
  </si>
  <si>
    <t>Г. Волхов, просп. Волховский, д. 55</t>
  </si>
  <si>
    <t>Г. Волхов, ул. Комсомольская, д. 16</t>
  </si>
  <si>
    <t>Г. Волхов, ул. Молодежная, д. 16</t>
  </si>
  <si>
    <t>Дер. Иссад, микрорайон Центральный, д. 20</t>
  </si>
  <si>
    <t>Дер. Чаплино, д. 1</t>
  </si>
  <si>
    <t>Дер. Чаплино, д. 2</t>
  </si>
  <si>
    <t>Дер. Чаплино, д. 3</t>
  </si>
  <si>
    <t>С. Колчаново, ул. Чернецкое, д. 77</t>
  </si>
  <si>
    <t>Г. Новая Ладога, ул. Пионерская, д. 16А</t>
  </si>
  <si>
    <t>Г. Новая Ладога, Наб. Лад. Флотилии, д. 14</t>
  </si>
  <si>
    <t>Г. Новая Ладога, Наб. Лад. Флотилии, д. 18</t>
  </si>
  <si>
    <t>Г. Новая Ладога, Наб. Лад. Флотилии, д. 38</t>
  </si>
  <si>
    <t>Пос. Свирица, ул. Птичий остров, д. 22</t>
  </si>
  <si>
    <t>Пос. Свирица, ул. Новая Свирица, д. 13</t>
  </si>
  <si>
    <t>Пос. Свирица, ул. Новая Свирица, д. 14</t>
  </si>
  <si>
    <t>Пос. Свирица, ул. Новая Свирица, д. 35</t>
  </si>
  <si>
    <t xml:space="preserve">Дер. Агалатово, Военный городок, д. 111  </t>
  </si>
  <si>
    <t xml:space="preserve">Дер. Агалатово, Военный городок, д. 119  </t>
  </si>
  <si>
    <t xml:space="preserve">Дер. Агалатово, Военный городок, д. 97  </t>
  </si>
  <si>
    <t xml:space="preserve">Дер. Агалатово, ул. Жилгородок, д. 8  </t>
  </si>
  <si>
    <t xml:space="preserve">Г. Всеволожск, ул. Василеозерская, д. 10/1  </t>
  </si>
  <si>
    <t xml:space="preserve">Г. Всеволожск, ул. Магистральная, д. 2  </t>
  </si>
  <si>
    <t xml:space="preserve">Г. Всеволожск, ул. Межевая, д. 29  </t>
  </si>
  <si>
    <t xml:space="preserve">Г.п. Дубровка, ул. Ленинградская, д. 4 </t>
  </si>
  <si>
    <t xml:space="preserve">Г.п. Дубровка, ул. Пионерская, д. 11 </t>
  </si>
  <si>
    <t xml:space="preserve">Г.п. Дубровка, ул. Советская, д. 35А </t>
  </si>
  <si>
    <t xml:space="preserve">Г.п. Дубровка, ул. Советская, д. 37 </t>
  </si>
  <si>
    <t xml:space="preserve">Г.п. Дубровка, ул. Школьная, д. 32А </t>
  </si>
  <si>
    <t xml:space="preserve">Г.п. Дубровка, ул. Школьная, д. 34А </t>
  </si>
  <si>
    <t>Г.п. им. Морозова, ул. Ладожская, д. 41</t>
  </si>
  <si>
    <t>Г.п. им. Морозова, ул. Ладожская, д. 43</t>
  </si>
  <si>
    <t>Г.п. им. Морозова, ул. Мира, д. 11</t>
  </si>
  <si>
    <t>Г.п. им. Морозова, ул. Северная, д. 1, кор. 1</t>
  </si>
  <si>
    <t>Г.п. им. Морозова, ул. Спорта, д. 3</t>
  </si>
  <si>
    <t>Пос. им. Свердлова, микрорайон 1, д. 1</t>
  </si>
  <si>
    <t xml:space="preserve">Г. Сертолово, микрорайон Сертолово-2, д. 2  </t>
  </si>
  <si>
    <t xml:space="preserve">Г. Сертолово, микрорайон Черная Речка, д. 3  </t>
  </si>
  <si>
    <t xml:space="preserve">Г. Сертолово, микрорайон Черная Речка, д. 5  </t>
  </si>
  <si>
    <t xml:space="preserve">Г. Сертолово, микрорайон Черная Речка, д. 6  </t>
  </si>
  <si>
    <t xml:space="preserve">Г. Сертолово, ул. Ларина, д. 3  </t>
  </si>
  <si>
    <t xml:space="preserve">Г. Сертолово, ул. Сосновая, д. 3  </t>
  </si>
  <si>
    <t>Дер. Рапполово, ул. Овражная, д. 1</t>
  </si>
  <si>
    <t>Дер. Рапполово, ул. Центральная, д. 1</t>
  </si>
  <si>
    <t>Пос. Токсово, ул. Гагарина, д. 30</t>
  </si>
  <si>
    <t>Пос. Токсово, ул. Привокзальная, д. 13</t>
  </si>
  <si>
    <t>Пос. Токсово, ул. Привокзальная, д. 14</t>
  </si>
  <si>
    <t>Пос. Токсово, ул. Привокзальная, д. 15</t>
  </si>
  <si>
    <t>Пос. Токсово, ул. Привокзальная, д. 16</t>
  </si>
  <si>
    <t xml:space="preserve">Г. Выборг, ул. Северная, д. 8  </t>
  </si>
  <si>
    <t xml:space="preserve">Г. Выборг, ул. Приморская, д. 15  </t>
  </si>
  <si>
    <t xml:space="preserve">Г. Выборг, ул. Садовая, д. 11  </t>
  </si>
  <si>
    <t>Г. Каменногорск, ул. Кооперативная, д. 7</t>
  </si>
  <si>
    <t>Г. Каменногорск, ул. Песчаная, д. 2</t>
  </si>
  <si>
    <t>Г. Каменногорск, ш. Ленинградское, д. 65а</t>
  </si>
  <si>
    <t>Г. Каменногорск, ш. Ленинградское, д. 72</t>
  </si>
  <si>
    <t>Г. Каменногорск, ш. Ленинградское, д. 74</t>
  </si>
  <si>
    <t>Пос. Бородинское, ул. Машинная, д. 8</t>
  </si>
  <si>
    <t>Пос. Бородинское, ул. Машинная, д. 9</t>
  </si>
  <si>
    <t>Пос. Михалево, ул. Новая, д. 3</t>
  </si>
  <si>
    <t>Г. Каменногорск, ш. Ленинградское, д. 86</t>
  </si>
  <si>
    <t>Г. Светогорск, ул. Кирова, д. 1</t>
  </si>
  <si>
    <t>Г. Светогорск, ул. Победы, д. 27</t>
  </si>
  <si>
    <t>Г. Светогорск, ул. Пограничная, д. 1</t>
  </si>
  <si>
    <t>Г. Светогорск, ул. Пограничная, д. 3</t>
  </si>
  <si>
    <t>Г. Светогорск, ул. Спортивная, д. 10</t>
  </si>
  <si>
    <t>Пос. Лужайка, д. 10</t>
  </si>
  <si>
    <t>Пос. Лужайка, д. 9</t>
  </si>
  <si>
    <t>Пос. Селезнево, ул. Центральная, д. 13</t>
  </si>
  <si>
    <t>Пос. Селезнево, ул. Центральная, д. 14</t>
  </si>
  <si>
    <t>Другое</t>
  </si>
  <si>
    <t>Пос. Новый Учхоз, пл. Усова, д. 4</t>
  </si>
  <si>
    <t>Пос. Дружная Горка, ул. Введенского, д. 19</t>
  </si>
  <si>
    <t>Г. Коммунар, ул. Пионерская, д. 2а</t>
  </si>
  <si>
    <t>Г. Коммунар, ул. Садовая, д. 2</t>
  </si>
  <si>
    <t>Г. Коммунар, ш. Ленинградское, д. 8</t>
  </si>
  <si>
    <t>Г. Коммунар, ш. Ленинградское, д. 27, кор. 2</t>
  </si>
  <si>
    <t>Пос. Лукаши, ул. Школьная, д. 13</t>
  </si>
  <si>
    <t>Дер. Жабино, ул. Поселковая, д. 17</t>
  </si>
  <si>
    <t>Г. Кингисепп, ул. 1 линия, д. 8</t>
  </si>
  <si>
    <t>Г. Кингисепп, ул. Воровского, д. 19</t>
  </si>
  <si>
    <t>Г. Кингисепп, ш. Крикковское, д. 27\50</t>
  </si>
  <si>
    <t>Г. Кингисепп, ул. Жукова, д. 10А</t>
  </si>
  <si>
    <t>Г. Ивангород, ул. Гагарина, д. 1</t>
  </si>
  <si>
    <t>Г. Ивангород, ул. Гагарина, д. 3</t>
  </si>
  <si>
    <t>Г. Ивангород, ул. Садовая, д. 3</t>
  </si>
  <si>
    <t>Г. Ивангород, ул. Котовского, д. 2</t>
  </si>
  <si>
    <t>Г. Ивангород, ул. Льнопрядильная, д. 1</t>
  </si>
  <si>
    <t>Г. Ивангород, ул. Пасторова, д. 4</t>
  </si>
  <si>
    <t>Дер. Б. Пустомержа, д. 1</t>
  </si>
  <si>
    <t>Дер. Б. Пустомержа, д. 3</t>
  </si>
  <si>
    <t>Дер. Мануйлово, д. 2</t>
  </si>
  <si>
    <t>Г. Кириши, ул. Строителей, д. 32</t>
  </si>
  <si>
    <t>Г. Кириши, ул. Строителей, д. 40</t>
  </si>
  <si>
    <t>Дер. Кусино, ул. Центральная, д. 5</t>
  </si>
  <si>
    <t>Г. Кировск, ул. Горького, д. 14</t>
  </si>
  <si>
    <t>Г. Кировск, ул. Кирова, д. 10</t>
  </si>
  <si>
    <t>Г. Кировск, ул. Кирова, д. 13</t>
  </si>
  <si>
    <t>Г. Кировск, ул. Маяковского, д. 5</t>
  </si>
  <si>
    <t>Г. Кировск, ул. Маяковского, д. 9</t>
  </si>
  <si>
    <t>Г. Кировск, ул. Победы, д. 1</t>
  </si>
  <si>
    <t>Г. Кировск, ул. Победы, д. 19</t>
  </si>
  <si>
    <t>Г. Кировск, ул. Победы, д. 3</t>
  </si>
  <si>
    <t>Г. Кировск, ул. Советская, д. 24</t>
  </si>
  <si>
    <t>Г.п. Мга, ул. Майора Жаринова, д. 4</t>
  </si>
  <si>
    <t>Г.п. Мга, ул. Майора Жаринова, д. 6</t>
  </si>
  <si>
    <t>Пос. Назия, ул. Матросова, д. 22</t>
  </si>
  <si>
    <t>Г. Отрадное, ул. Вокзальная, д. 4</t>
  </si>
  <si>
    <t>Г. Отрадное, ул. Вокзальная, д. 9</t>
  </si>
  <si>
    <t>Г.п. Павлово, ул. Советская, д. 5</t>
  </si>
  <si>
    <t>Г.п. Павлово, ул. Советская, д. 7</t>
  </si>
  <si>
    <t>Г.п. Приладожский, д. 3</t>
  </si>
  <si>
    <t>Г.п. Приладожский, д. 4</t>
  </si>
  <si>
    <t>Г.п. Приладожский, д. 6</t>
  </si>
  <si>
    <t>Г.п. Приладожский, д. 7</t>
  </si>
  <si>
    <t>Г.п. Приладожский, д. 8</t>
  </si>
  <si>
    <t>Г.п. Приладожский, д. 9</t>
  </si>
  <si>
    <t>С. Путилово, ул. Братьев Пожарских, д. 15а</t>
  </si>
  <si>
    <t>Дер. Сухое, д. 7</t>
  </si>
  <si>
    <t>Г. Шлиссельбург, ул. Ульянова, д. 23</t>
  </si>
  <si>
    <t>Г. Шлиссельбург, ул. Чекалова, д. 25</t>
  </si>
  <si>
    <t>Г. Лодейное Поле, просп. Октябрьский, д. 69</t>
  </si>
  <si>
    <t>Г. Лодейное Поле, ул. Володарского, д. 28, кор. 1</t>
  </si>
  <si>
    <t>Г. Лодейное Поле, ул. Володарского, д. 28, кор. 2</t>
  </si>
  <si>
    <t>Г. Лодейное Поле, ул. Ленина, д. 31</t>
  </si>
  <si>
    <t>Г. Лодейное Поле, ул. Ленина, д. 38</t>
  </si>
  <si>
    <t>Г. Лодейное Поле, ул. Ленина, д. 40</t>
  </si>
  <si>
    <t>Г. Лодейное Поле, ул. Талалихина, д. 10</t>
  </si>
  <si>
    <t>Г. Лодейное Поле, ул. Талалихина, д. 7</t>
  </si>
  <si>
    <t>Г. Лодейное Поле, ул. Ульяновская, д. 12</t>
  </si>
  <si>
    <t>Г. Лодейное Поле, ул. Ульяновская, д. 13</t>
  </si>
  <si>
    <t>Пос. Новоселье, д. 15</t>
  </si>
  <si>
    <t>Пос. Новоселье, д. 4а</t>
  </si>
  <si>
    <t>Пос. Новоселье, д. 5</t>
  </si>
  <si>
    <t>Пос. Большая Ижора, ул. Приморское шоссе, д. 66</t>
  </si>
  <si>
    <t>С. Копорье, д. 18</t>
  </si>
  <si>
    <t>С. Копорье, д. 3</t>
  </si>
  <si>
    <t>С. Копорье, д. 6</t>
  </si>
  <si>
    <t>Дер. Лаголово, ул. Садовая, д. 5</t>
  </si>
  <si>
    <t>Дер. Лаголово, ул. Садовая, д. 6</t>
  </si>
  <si>
    <t>Пос. Лебяжье, ул. Комсомольская, д. 3</t>
  </si>
  <si>
    <t>Пос. Лебяжье, ул. Комсомольская, д. 5</t>
  </si>
  <si>
    <t>Пос. Лебяжье, ул. Пляжная, д. 2</t>
  </si>
  <si>
    <t>Пос. Лебяжье, ул. Приморская, д. 75</t>
  </si>
  <si>
    <t>Пос. Волошово, ул. Школьная, д. 13</t>
  </si>
  <si>
    <t>Пос. Волошово, ул. Школьная, д. 14</t>
  </si>
  <si>
    <t>Пос. Волошово, ул. Школьная, д. 7</t>
  </si>
  <si>
    <t>Пос. Волошово, ул. Южная, д. 4</t>
  </si>
  <si>
    <t>Пос. Волошово, ул. Южная, д. 6</t>
  </si>
  <si>
    <t>Пос. Волошово, ул. Южная, д. 7</t>
  </si>
  <si>
    <t>Пос. Волошово, ул. Южная, д. 8</t>
  </si>
  <si>
    <t>Дер. Бор, ул. Новая, д. 1</t>
  </si>
  <si>
    <t>Дер. Бор, ул. Новая, д. 2</t>
  </si>
  <si>
    <t>Дер. Торошковичи, ул. Козлова, д. 13</t>
  </si>
  <si>
    <t>Дер. Торошковичи, ул. Козлова, д. 91</t>
  </si>
  <si>
    <t>Пос. Дзержинского, ул. Парковая, д. 7</t>
  </si>
  <si>
    <t>Пос. Дзержинского, ул. Центральная, д. 8</t>
  </si>
  <si>
    <t>Пос. Дзержинского, ул. Школьная, д. 2</t>
  </si>
  <si>
    <t>Г. Луга, Городок , д. 5/26</t>
  </si>
  <si>
    <t>Г. Луга, просп. Кирова, д. 83</t>
  </si>
  <si>
    <t>Г. Луга, просп. Кирова, д. 95</t>
  </si>
  <si>
    <t>Дер. Пехенец, ул. Молодежная, д. 1</t>
  </si>
  <si>
    <t>Дер. Пехенец, ул. Молодежная, д. 3</t>
  </si>
  <si>
    <t>Дер. Пехенец, ул. Пионерская, д. 24</t>
  </si>
  <si>
    <t>Дер. Пехенец, ул. Пионерская, д. 26</t>
  </si>
  <si>
    <t>Дер. Калгановка, д. 2</t>
  </si>
  <si>
    <t>Дер. Калгановка, д. 3</t>
  </si>
  <si>
    <t>Дер. Калгановка, д. 4</t>
  </si>
  <si>
    <t>Дер. Калгановка, д. 5</t>
  </si>
  <si>
    <t>Дер. Калгановка, д. 6</t>
  </si>
  <si>
    <t>Дер. Калгановка, д. 8</t>
  </si>
  <si>
    <t>Пос. Скреблово, д. 36</t>
  </si>
  <si>
    <t>Дер. Савлово, ул. Центральная, д. 1</t>
  </si>
  <si>
    <t>Дер. Савлово, ул. Центральная, д. 2</t>
  </si>
  <si>
    <t>С. Винницы, ул. Советская, д. 96</t>
  </si>
  <si>
    <t>Г. Никольский, ул. Новая, д. 2</t>
  </si>
  <si>
    <t>Г. Никольский, ул. Новая, д. 4</t>
  </si>
  <si>
    <t>Г. Подпорожье, просп. Ленина, д. 14А</t>
  </si>
  <si>
    <t>Г. Подпорожье, ул. Красноармейская, д. 13</t>
  </si>
  <si>
    <t>Г. Подпорожье, ул. Свирская, д. 27</t>
  </si>
  <si>
    <t>Г. Подпорожье, ул. Свирская, д. 82</t>
  </si>
  <si>
    <t>Дер. Красноозерное, ул. Школьная, д. 3</t>
  </si>
  <si>
    <t>Пос. Моторное, ул. Приладожское шоссе, д. 2</t>
  </si>
  <si>
    <t>Г. Приозерск, ул. Красноармейская, д. 13</t>
  </si>
  <si>
    <t>Г. Приозерск, ул. Красноармейская, д. 7</t>
  </si>
  <si>
    <t>Г. Приозерск, ул. Ленина, д. 44</t>
  </si>
  <si>
    <t>Г. Приозерск, ул. Ленина, д. 46</t>
  </si>
  <si>
    <t>Г. Приозерск, ул. Ленина, д. 50</t>
  </si>
  <si>
    <t>Г. Приозерск, ул. Ленина, д. 52</t>
  </si>
  <si>
    <t>Г. Приозерск, ул. Ленина, д. 54</t>
  </si>
  <si>
    <t>Дер. Раздолье, ул. Центральная, д. 8</t>
  </si>
  <si>
    <t>Пос. Понтонное, ул. Молодежная, д. 1</t>
  </si>
  <si>
    <t>Пос. Понтонное, ул. Молодежная, д. 2</t>
  </si>
  <si>
    <t>Пос. Понтонное, ул. Молодежная, д. 3</t>
  </si>
  <si>
    <t>Пос. Понтонное, ул. Молодежная, д. 4</t>
  </si>
  <si>
    <t>Пос. Ромашки, ул. Новостроек, д. 1</t>
  </si>
  <si>
    <t>Пос. Ромашки, ул. Новостроек, д. 7</t>
  </si>
  <si>
    <t>Пос. Суходолье, ул. Октябрьская, д. 4</t>
  </si>
  <si>
    <t>Пос. Сосново, ул. Железнодорожная, д. 55</t>
  </si>
  <si>
    <t>Дер. Гостицы, д. 3</t>
  </si>
  <si>
    <t>Дер. Гостицы, д. 4</t>
  </si>
  <si>
    <t>Дер. Сельхозтехника, д. 5</t>
  </si>
  <si>
    <t>Дер. Сельхозтехника, д. 6</t>
  </si>
  <si>
    <t>Г. Сланцы, пер. Почтовый, д. 5</t>
  </si>
  <si>
    <t>Г. Сланцы, пер. Трестовский, д. 4/5</t>
  </si>
  <si>
    <t>Г. Сланцы, ул. Банковская, д. 7</t>
  </si>
  <si>
    <t>Г. Сланцы, ул. Грибоедова, д. 7</t>
  </si>
  <si>
    <t>Г. Сланцы, ул. Грибоедова, д. 9</t>
  </si>
  <si>
    <t>Г. Сланцы, ул. Кирова, д. 30</t>
  </si>
  <si>
    <t>Г. Сланцы, ул. Кирова, д. 31</t>
  </si>
  <si>
    <t>Г. Сланцы, ул. Чкалова, д. 1</t>
  </si>
  <si>
    <t>Г. Сланцы, ул. Чкалова, д. 5</t>
  </si>
  <si>
    <t>Г. Сланцы, просп. Молодежный, д. 17</t>
  </si>
  <si>
    <t>Г. Сланцы, ул. 1 Мая, д. 16</t>
  </si>
  <si>
    <t>Г. Сосновый Бор, ул. Комсомольская, д. 14</t>
  </si>
  <si>
    <t>Г. Сосновый Бор, ул. Комсомольская, д. 3</t>
  </si>
  <si>
    <t>Г. Сосновый Бор, ул. Комсомольская, д. 9</t>
  </si>
  <si>
    <t>Г. Сосновый Бор, ул. Космонавтов, д. 24</t>
  </si>
  <si>
    <t>Г. Сосновый Бор, ул. Космонавтов, д. 6</t>
  </si>
  <si>
    <t>Г. Сосновый Бор, ул. Красных Фортов, д. 13</t>
  </si>
  <si>
    <t>Г. Сосновый Бор, ул. Красных Фортов, д. 20</t>
  </si>
  <si>
    <t>Г. Сосновый Бор, ул. Ленинская, д. 2</t>
  </si>
  <si>
    <t>Г. Сосновый Бор, ул. Ленинская, д. 3</t>
  </si>
  <si>
    <t>Г. Сосновый Бор, ул. Ленинская, д. 7</t>
  </si>
  <si>
    <t>Г. Сосновый Бор, ул. Ленинская, д. 9</t>
  </si>
  <si>
    <t>Г. Сосновый Бор, ул. Малая Земля, д. 16</t>
  </si>
  <si>
    <t>Г. Сосновый Бор, ул. Мира, д. 5</t>
  </si>
  <si>
    <t>Г. Сосновый Бор, ул. Солнечная, д. 43/2</t>
  </si>
  <si>
    <t>Дер. Кайвакса, д. 53</t>
  </si>
  <si>
    <t>Дер. Кайвакса, д. 54</t>
  </si>
  <si>
    <t>Дер. Ганьково, д. 1</t>
  </si>
  <si>
    <t>Дер. Ганьково, д. 15</t>
  </si>
  <si>
    <t>Дер. Горка, д. 10</t>
  </si>
  <si>
    <t>Дер. Горка, д. 12</t>
  </si>
  <si>
    <t>Дер. Горка, д. 14</t>
  </si>
  <si>
    <t>Г. Тихвин, микрорайон 1, д. 1</t>
  </si>
  <si>
    <t>Г. Тихвин, микрорайон 1, д. 18</t>
  </si>
  <si>
    <t>Г. Тихвин, микрорайон 3, д. 41а</t>
  </si>
  <si>
    <t>Г. Тихвин, микрорайон 4, д. 10</t>
  </si>
  <si>
    <t>Г. Тихвин, микрорайон 4, д. 13</t>
  </si>
  <si>
    <t>Г. Тихвин, микрорайон 4, д. 14</t>
  </si>
  <si>
    <t>Г. Тихвин, микрорайон 4, д. 4</t>
  </si>
  <si>
    <t>Г. Тихвин, пр. Шведский, д. 3</t>
  </si>
  <si>
    <t>Г. Тихвин, ул. Карла Маркса, д. 3</t>
  </si>
  <si>
    <t>Г. Тихвин, ул. Ново-Советская, д. 4а</t>
  </si>
  <si>
    <t>Г. Тихвин, ул. Танкистов, д. 36</t>
  </si>
  <si>
    <t>Г. Тихвин, ул. Труда, д. 27</t>
  </si>
  <si>
    <t>Пос. Берёзовик, д. 34</t>
  </si>
  <si>
    <t>Пос. Красава, ул. Вокзальная, д. 7</t>
  </si>
  <si>
    <t>Дер. Шуйга, ул. Советская, д. 13</t>
  </si>
  <si>
    <t>Пос. Шугозеро, ул. Советская, д. 121</t>
  </si>
  <si>
    <t>Пос. Шугозеро, ул. Советская, д. 39</t>
  </si>
  <si>
    <t>Пос. Шугозеро, ул. Советская, д. 50</t>
  </si>
  <si>
    <t>Пос. Шугозеро, ул. Советская, д. 71</t>
  </si>
  <si>
    <t>Пос. Шугозеро, ул. Школьная, д. 4</t>
  </si>
  <si>
    <t>Г. Никольское, ул. Первомайская, д. 3</t>
  </si>
  <si>
    <t>Г. Никольское, ул. Школьная, д. 9</t>
  </si>
  <si>
    <t>Г. Тосно, ул. Максима Горького, д. 7</t>
  </si>
  <si>
    <t>Дер. Георгиевское, д. 2</t>
  </si>
  <si>
    <t>Дер. Георгиевское, д. 3</t>
  </si>
  <si>
    <t>Дер. Георгиевское, д. 4</t>
  </si>
  <si>
    <t>Дер. Георгиевское, д. 5</t>
  </si>
  <si>
    <t>Дер. Георгиевское, д. 6</t>
  </si>
  <si>
    <t>Г.п. Ульяновка, просп. Володарского, д. 135</t>
  </si>
  <si>
    <t>Г.п. Ульяновка, ш. Ульяновское, д. 8а</t>
  </si>
  <si>
    <t>Г.п. Форносово, пер. Комсомольский, д. 2</t>
  </si>
  <si>
    <t>Г.п. Форносово, ул. Дальняя, д. 3а</t>
  </si>
  <si>
    <t>Г.п. Форносово, ул. Круговая, д. 13</t>
  </si>
  <si>
    <t>Г.п. Форносово, ул. Круговая, д. 17</t>
  </si>
  <si>
    <t>Г.п. Форносово, ул. Круговая, д. 24</t>
  </si>
  <si>
    <t>Г.п. Форносово, ул. Круговая, д. 24а</t>
  </si>
  <si>
    <t>Г.п. Форносово, ул. Круговая, д. 9</t>
  </si>
  <si>
    <t>Г.п. Форносово, ш. Павловское, д. 21</t>
  </si>
  <si>
    <t>Г.п. Форносово, ш. Павловское, д. 23</t>
  </si>
  <si>
    <t>Г.п. Форносово, ш. Павловское, д. 25</t>
  </si>
  <si>
    <t>Дер. Новолисино, ул. Вотчинская, д. 1</t>
  </si>
  <si>
    <t>Работы по предпроектной подготовке</t>
  </si>
  <si>
    <t>II. Реестр многоквартирных домов, которые подлежат капитальному ремонту в 2016 году</t>
  </si>
  <si>
    <t>Краткосрочный план реализации в 2016 году Региональной программы капитального ремонта общего имущества в многоквартирных домах, расположенных на территории Ленинградской области</t>
  </si>
  <si>
    <t>от 13 ноября 2015 года № 433</t>
  </si>
  <si>
    <t>I. Перечень многоквартирных домов, которые подлежат капитальному ремонту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</si>
</sst>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;[Red]0.0"/>
    <numFmt numFmtId="166" formatCode="#,##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4"/>
      <color indexed="8"/>
      <name val="Times New Roman"/>
      <family val="2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4" fillId="0" borderId="0"/>
    <xf numFmtId="0" fontId="11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5" fillId="0" borderId="0"/>
    <xf numFmtId="0" fontId="18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0" fillId="0" borderId="0"/>
  </cellStyleXfs>
  <cellXfs count="341">
    <xf numFmtId="0" fontId="0" fillId="0" borderId="0" xfId="0"/>
    <xf numFmtId="4" fontId="15" fillId="0" borderId="0" xfId="0" applyNumberFormat="1" applyFont="1" applyAlignment="1">
      <alignment horizontal="right" vertical="center" indent="1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4" fontId="15" fillId="0" borderId="0" xfId="0" applyNumberFormat="1" applyFont="1" applyFill="1" applyAlignment="1">
      <alignment horizontal="right" vertical="center" indent="1"/>
    </xf>
    <xf numFmtId="0" fontId="7" fillId="2" borderId="1" xfId="0" applyFont="1" applyFill="1" applyBorder="1" applyAlignment="1">
      <alignment horizontal="left" vertical="center" wrapText="1"/>
    </xf>
    <xf numFmtId="2" fontId="7" fillId="2" borderId="15" xfId="22" applyNumberFormat="1" applyFont="1" applyFill="1" applyBorder="1" applyAlignment="1">
      <alignment horizontal="center" vertical="center" wrapText="1"/>
    </xf>
    <xf numFmtId="0" fontId="7" fillId="2" borderId="16" xfId="22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15" fillId="2" borderId="0" xfId="0" applyFont="1" applyFill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0" xfId="0" applyNumberFormat="1" applyFont="1" applyFill="1" applyBorder="1" applyAlignment="1">
      <alignment vertical="center"/>
    </xf>
    <xf numFmtId="0" fontId="7" fillId="2" borderId="1" xfId="0" applyFont="1" applyFill="1" applyBorder="1" applyAlignment="1"/>
    <xf numFmtId="3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1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" fontId="7" fillId="2" borderId="1" xfId="1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7" applyFont="1" applyFill="1" applyBorder="1" applyAlignment="1">
      <alignment horizontal="left" vertical="top" wrapText="1"/>
    </xf>
    <xf numFmtId="4" fontId="7" fillId="2" borderId="1" xfId="22" applyNumberFormat="1" applyFont="1" applyFill="1" applyBorder="1" applyAlignment="1">
      <alignment horizontal="center" vertical="center" wrapText="1"/>
    </xf>
    <xf numFmtId="3" fontId="7" fillId="2" borderId="1" xfId="22" applyNumberFormat="1" applyFont="1" applyFill="1" applyBorder="1" applyAlignment="1">
      <alignment horizontal="center" vertical="center" wrapText="1"/>
    </xf>
    <xf numFmtId="0" fontId="7" fillId="2" borderId="15" xfId="33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1" xfId="7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horizontal="right" vertical="center" indent="1"/>
    </xf>
    <xf numFmtId="0" fontId="7" fillId="2" borderId="1" xfId="47" applyFont="1" applyFill="1" applyBorder="1" applyAlignment="1">
      <alignment horizontal="left" vertical="top" wrapText="1"/>
    </xf>
    <xf numFmtId="0" fontId="19" fillId="2" borderId="1" xfId="0" applyFont="1" applyFill="1" applyBorder="1" applyAlignment="1"/>
    <xf numFmtId="0" fontId="19" fillId="2" borderId="1" xfId="0" applyFont="1" applyFill="1" applyBorder="1" applyAlignment="1">
      <alignment vertical="center" wrapText="1"/>
    </xf>
    <xf numFmtId="4" fontId="7" fillId="2" borderId="1" xfId="5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15" xfId="0" applyFont="1" applyFill="1" applyBorder="1" applyAlignment="1">
      <alignment horizontal="center" vertical="top" wrapText="1"/>
    </xf>
    <xf numFmtId="4" fontId="7" fillId="2" borderId="1" xfId="23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/>
    </xf>
    <xf numFmtId="164" fontId="7" fillId="2" borderId="15" xfId="0" applyNumberFormat="1" applyFont="1" applyFill="1" applyBorder="1" applyAlignment="1">
      <alignment horizontal="center" vertical="top" wrapText="1"/>
    </xf>
    <xf numFmtId="4" fontId="7" fillId="2" borderId="7" xfId="0" applyNumberFormat="1" applyFont="1" applyFill="1" applyBorder="1" applyAlignment="1">
      <alignment horizontal="center" vertical="center" wrapText="1" shrinkToFit="1"/>
    </xf>
    <xf numFmtId="3" fontId="7" fillId="2" borderId="7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center" wrapText="1"/>
    </xf>
    <xf numFmtId="4" fontId="7" fillId="2" borderId="0" xfId="0" applyNumberFormat="1" applyFont="1" applyFill="1" applyAlignment="1">
      <alignment horizontal="center" vertic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 vertical="top" wrapText="1"/>
    </xf>
    <xf numFmtId="0" fontId="7" fillId="2" borderId="1" xfId="9" quotePrefix="1" applyFont="1" applyFill="1" applyBorder="1" applyAlignment="1">
      <alignment horizontal="center" vertical="top"/>
    </xf>
    <xf numFmtId="4" fontId="7" fillId="2" borderId="1" xfId="7" quotePrefix="1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/>
    </xf>
    <xf numFmtId="0" fontId="7" fillId="2" borderId="1" xfId="7" quotePrefix="1" applyFont="1" applyFill="1" applyBorder="1" applyAlignment="1">
      <alignment horizontal="center" vertical="center"/>
    </xf>
    <xf numFmtId="4" fontId="7" fillId="2" borderId="1" xfId="7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7" applyFont="1" applyFill="1" applyBorder="1" applyAlignment="1">
      <alignment horizontal="center" vertical="center"/>
    </xf>
    <xf numFmtId="0" fontId="7" fillId="2" borderId="1" xfId="9" quotePrefix="1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4" fontId="7" fillId="2" borderId="1" xfId="32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2" fontId="7" fillId="2" borderId="1" xfId="23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0" fontId="7" fillId="2" borderId="1" xfId="41" applyFont="1" applyFill="1" applyBorder="1" applyAlignment="1">
      <alignment horizontal="center" vertical="center"/>
    </xf>
    <xf numFmtId="0" fontId="7" fillId="2" borderId="1" xfId="41" applyFont="1" applyFill="1" applyBorder="1" applyAlignment="1">
      <alignment horizontal="center" vertical="center" wrapText="1"/>
    </xf>
    <xf numFmtId="4" fontId="7" fillId="2" borderId="1" xfId="41" applyNumberFormat="1" applyFont="1" applyFill="1" applyBorder="1" applyAlignment="1">
      <alignment horizontal="center" vertical="center"/>
    </xf>
    <xf numFmtId="3" fontId="7" fillId="2" borderId="1" xfId="41" applyNumberFormat="1" applyFont="1" applyFill="1" applyBorder="1" applyAlignment="1">
      <alignment horizontal="center" vertical="center" wrapText="1"/>
    </xf>
    <xf numFmtId="4" fontId="7" fillId="2" borderId="1" xfId="41" applyNumberFormat="1" applyFont="1" applyFill="1" applyBorder="1" applyAlignment="1">
      <alignment horizontal="center" vertical="center" wrapText="1"/>
    </xf>
    <xf numFmtId="3" fontId="7" fillId="2" borderId="1" xfId="41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center" vertical="center"/>
    </xf>
    <xf numFmtId="4" fontId="6" fillId="2" borderId="2" xfId="0" applyNumberFormat="1" applyFont="1" applyFill="1" applyBorder="1" applyAlignment="1">
      <alignment vertical="center"/>
    </xf>
    <xf numFmtId="2" fontId="7" fillId="2" borderId="3" xfId="0" applyNumberFormat="1" applyFont="1" applyFill="1" applyBorder="1" applyAlignment="1">
      <alignment horizontal="left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top"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/>
    </xf>
    <xf numFmtId="3" fontId="7" fillId="2" borderId="5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1" xfId="9" applyNumberFormat="1" applyFont="1" applyFill="1" applyBorder="1" applyAlignment="1">
      <alignment horizontal="center" vertical="center"/>
    </xf>
    <xf numFmtId="0" fontId="7" fillId="2" borderId="1" xfId="10" applyFont="1" applyFill="1" applyBorder="1" applyAlignment="1">
      <alignment horizontal="center" vertical="center" wrapText="1"/>
    </xf>
    <xf numFmtId="3" fontId="7" fillId="2" borderId="1" xfId="10" applyNumberFormat="1" applyFont="1" applyFill="1" applyBorder="1" applyAlignment="1">
      <alignment horizontal="center" vertical="center" wrapText="1"/>
    </xf>
    <xf numFmtId="4" fontId="7" fillId="2" borderId="1" xfId="5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41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wrapText="1"/>
    </xf>
    <xf numFmtId="0" fontId="7" fillId="2" borderId="1" xfId="3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3" fontId="7" fillId="2" borderId="15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3" fontId="7" fillId="2" borderId="1" xfId="10" applyNumberFormat="1" applyFont="1" applyFill="1" applyBorder="1" applyAlignment="1">
      <alignment horizontal="center" vertical="center"/>
    </xf>
    <xf numFmtId="4" fontId="7" fillId="2" borderId="1" xfId="10" applyNumberFormat="1" applyFont="1" applyFill="1" applyBorder="1" applyAlignment="1">
      <alignment horizontal="center" vertical="center" wrapText="1"/>
    </xf>
    <xf numFmtId="4" fontId="6" fillId="2" borderId="1" xfId="10" applyNumberFormat="1" applyFont="1" applyFill="1" applyBorder="1" applyAlignment="1">
      <alignment horizontal="center" vertical="center"/>
    </xf>
    <xf numFmtId="4" fontId="7" fillId="2" borderId="1" xfId="5" applyNumberFormat="1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 applyProtection="1">
      <alignment horizontal="center"/>
    </xf>
    <xf numFmtId="164" fontId="7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 applyProtection="1">
      <alignment horizontal="center" wrapText="1"/>
    </xf>
    <xf numFmtId="165" fontId="7" fillId="2" borderId="1" xfId="0" applyNumberFormat="1" applyFont="1" applyFill="1" applyBorder="1" applyAlignment="1" applyProtection="1">
      <alignment horizont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165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3" applyFont="1" applyFill="1" applyBorder="1" applyAlignment="1">
      <alignment wrapText="1"/>
    </xf>
    <xf numFmtId="0" fontId="7" fillId="2" borderId="1" xfId="3" applyFont="1" applyFill="1" applyBorder="1" applyAlignment="1"/>
    <xf numFmtId="3" fontId="7" fillId="2" borderId="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right" vertical="center" wrapText="1" indent="1"/>
    </xf>
    <xf numFmtId="4" fontId="6" fillId="2" borderId="0" xfId="0" applyNumberFormat="1" applyFont="1" applyFill="1" applyBorder="1" applyAlignment="1">
      <alignment horizontal="right" vertical="center" indent="1"/>
    </xf>
    <xf numFmtId="4" fontId="21" fillId="2" borderId="1" xfId="0" applyNumberFormat="1" applyFont="1" applyFill="1" applyBorder="1" applyAlignment="1">
      <alignment horizontal="right" vertical="center" indent="1"/>
    </xf>
    <xf numFmtId="0" fontId="7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6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 applyProtection="1">
      <alignment horizontal="center" vertical="center"/>
    </xf>
    <xf numFmtId="3" fontId="6" fillId="2" borderId="1" xfId="1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6" fillId="2" borderId="0" xfId="0" applyFont="1" applyFill="1" applyBorder="1"/>
    <xf numFmtId="4" fontId="6" fillId="2" borderId="0" xfId="0" applyNumberFormat="1" applyFont="1" applyFill="1" applyBorder="1" applyAlignment="1">
      <alignment vertical="center" wrapText="1"/>
    </xf>
    <xf numFmtId="0" fontId="7" fillId="2" borderId="0" xfId="0" applyNumberFormat="1" applyFont="1" applyFill="1" applyBorder="1" applyAlignment="1" applyProtection="1"/>
    <xf numFmtId="4" fontId="6" fillId="2" borderId="0" xfId="0" applyNumberFormat="1" applyFont="1" applyFill="1" applyBorder="1"/>
    <xf numFmtId="4" fontId="21" fillId="2" borderId="0" xfId="0" applyNumberFormat="1" applyFont="1" applyFill="1" applyAlignment="1">
      <alignment horizontal="right" vertical="center" inden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/>
    <xf numFmtId="4" fontId="7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center" vertical="center"/>
    </xf>
    <xf numFmtId="4" fontId="16" fillId="2" borderId="5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22" fillId="2" borderId="0" xfId="0" applyFont="1" applyFill="1"/>
    <xf numFmtId="4" fontId="7" fillId="2" borderId="1" xfId="9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7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" fontId="7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justify"/>
    </xf>
    <xf numFmtId="3" fontId="10" fillId="2" borderId="1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left" vertical="center" wrapText="1"/>
    </xf>
    <xf numFmtId="3" fontId="7" fillId="2" borderId="4" xfId="0" applyNumberFormat="1" applyFont="1" applyFill="1" applyBorder="1" applyAlignment="1">
      <alignment horizontal="left" vertical="center" wrapText="1"/>
    </xf>
    <xf numFmtId="4" fontId="6" fillId="2" borderId="7" xfId="0" applyNumberFormat="1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4" fontId="6" fillId="2" borderId="18" xfId="0" applyNumberFormat="1" applyFont="1" applyFill="1" applyBorder="1" applyAlignment="1">
      <alignment horizontal="left" vertical="center" wrapText="1"/>
    </xf>
    <xf numFmtId="4" fontId="6" fillId="2" borderId="9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left" vertical="center"/>
    </xf>
    <xf numFmtId="4" fontId="6" fillId="2" borderId="3" xfId="0" applyNumberFormat="1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horizontal="left" vertical="center"/>
    </xf>
    <xf numFmtId="2" fontId="6" fillId="2" borderId="2" xfId="0" applyNumberFormat="1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left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left" vertical="center" wrapText="1"/>
    </xf>
    <xf numFmtId="2" fontId="7" fillId="2" borderId="4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left" vertical="center" wrapText="1"/>
    </xf>
    <xf numFmtId="2" fontId="7" fillId="2" borderId="13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2" xfId="7" applyNumberFormat="1" applyFont="1" applyFill="1" applyBorder="1" applyAlignment="1">
      <alignment horizontal="left" vertical="center" wrapText="1"/>
    </xf>
    <xf numFmtId="4" fontId="6" fillId="2" borderId="3" xfId="7" applyNumberFormat="1" applyFont="1" applyFill="1" applyBorder="1" applyAlignment="1">
      <alignment horizontal="left" vertical="center" wrapText="1"/>
    </xf>
    <xf numFmtId="4" fontId="6" fillId="2" borderId="4" xfId="7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left" vertical="center" wrapText="1"/>
    </xf>
    <xf numFmtId="4" fontId="7" fillId="5" borderId="4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 wrapText="1"/>
    </xf>
    <xf numFmtId="4" fontId="7" fillId="5" borderId="4" xfId="0" applyNumberFormat="1" applyFont="1" applyFill="1" applyBorder="1" applyAlignment="1">
      <alignment vertical="center" wrapText="1"/>
    </xf>
    <xf numFmtId="4" fontId="6" fillId="2" borderId="18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left" vertical="center"/>
    </xf>
    <xf numFmtId="4" fontId="7" fillId="2" borderId="4" xfId="0" applyNumberFormat="1" applyFont="1" applyFill="1" applyBorder="1" applyAlignment="1">
      <alignment horizontal="left" vertical="center"/>
    </xf>
    <xf numFmtId="4" fontId="6" fillId="2" borderId="2" xfId="10" applyNumberFormat="1" applyFont="1" applyFill="1" applyBorder="1" applyAlignment="1">
      <alignment horizontal="center" vertical="center"/>
    </xf>
    <xf numFmtId="4" fontId="6" fillId="2" borderId="3" xfId="10" applyNumberFormat="1" applyFont="1" applyFill="1" applyBorder="1" applyAlignment="1">
      <alignment horizontal="center" vertical="center"/>
    </xf>
    <xf numFmtId="4" fontId="6" fillId="2" borderId="4" xfId="10" applyNumberFormat="1" applyFont="1" applyFill="1" applyBorder="1" applyAlignment="1">
      <alignment horizontal="center" vertical="center"/>
    </xf>
    <xf numFmtId="4" fontId="6" fillId="2" borderId="2" xfId="10" applyNumberFormat="1" applyFont="1" applyFill="1" applyBorder="1" applyAlignment="1">
      <alignment horizontal="left" vertical="center"/>
    </xf>
    <xf numFmtId="4" fontId="6" fillId="2" borderId="4" xfId="10" applyNumberFormat="1" applyFont="1" applyFill="1" applyBorder="1" applyAlignment="1">
      <alignment horizontal="left" vertical="center"/>
    </xf>
    <xf numFmtId="4" fontId="6" fillId="2" borderId="3" xfId="10" applyNumberFormat="1" applyFont="1" applyFill="1" applyBorder="1" applyAlignment="1">
      <alignment horizontal="left" vertical="center"/>
    </xf>
    <xf numFmtId="4" fontId="6" fillId="2" borderId="2" xfId="7" applyNumberFormat="1" applyFont="1" applyFill="1" applyBorder="1" applyAlignment="1">
      <alignment horizontal="left" vertical="center"/>
    </xf>
    <xf numFmtId="4" fontId="6" fillId="2" borderId="3" xfId="7" applyNumberFormat="1" applyFont="1" applyFill="1" applyBorder="1" applyAlignment="1">
      <alignment horizontal="left" vertical="center"/>
    </xf>
    <xf numFmtId="4" fontId="6" fillId="2" borderId="4" xfId="7" applyNumberFormat="1" applyFont="1" applyFill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left" vertical="center"/>
    </xf>
    <xf numFmtId="3" fontId="6" fillId="2" borderId="3" xfId="0" applyNumberFormat="1" applyFont="1" applyFill="1" applyBorder="1" applyAlignment="1">
      <alignment horizontal="left" vertical="center"/>
    </xf>
    <xf numFmtId="3" fontId="6" fillId="2" borderId="4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>
      <alignment horizontal="left" vertical="center"/>
    </xf>
  </cellXfs>
  <cellStyles count="48">
    <cellStyle name="Excel Built-in Normal" xfId="1"/>
    <cellStyle name="Excel Built-in Normal 2" xfId="2"/>
    <cellStyle name="Excel Built-in Normal 2 2" xfId="3"/>
    <cellStyle name="Excel Built-in Normal 3" xfId="4"/>
    <cellStyle name="TableStyleLight1" xfId="47"/>
    <cellStyle name="Обычный" xfId="0" builtinId="0"/>
    <cellStyle name="Обычный 10" xfId="5"/>
    <cellStyle name="Обычный 10 2" xfId="6"/>
    <cellStyle name="Обычный 11" xfId="25"/>
    <cellStyle name="Обычный 12" xfId="33"/>
    <cellStyle name="Обычный 13" xfId="41"/>
    <cellStyle name="Обычный 2" xfId="7"/>
    <cellStyle name="Обычный 2 2" xfId="8"/>
    <cellStyle name="Обычный 2 2 2" xfId="35"/>
    <cellStyle name="Обычный 2 3" xfId="9"/>
    <cellStyle name="Обычный 2 4" xfId="34"/>
    <cellStyle name="Обычный 3" xfId="10"/>
    <cellStyle name="Обычный 3 2" xfId="11"/>
    <cellStyle name="Обычный 3 2 2" xfId="26"/>
    <cellStyle name="Обычный 3 3" xfId="12"/>
    <cellStyle name="Обычный 3 4" xfId="36"/>
    <cellStyle name="Обычный 3 5" xfId="42"/>
    <cellStyle name="Обычный 4" xfId="13"/>
    <cellStyle name="Обычный 4 2" xfId="14"/>
    <cellStyle name="Обычный 4 3" xfId="27"/>
    <cellStyle name="Обычный 4 4" xfId="37"/>
    <cellStyle name="Обычный 4 5" xfId="43"/>
    <cellStyle name="Обычный 5" xfId="15"/>
    <cellStyle name="Обычный 5 2" xfId="38"/>
    <cellStyle name="Обычный 6" xfId="16"/>
    <cellStyle name="Обычный 6 2" xfId="17"/>
    <cellStyle name="Обычный 6 3" xfId="28"/>
    <cellStyle name="Обычный 6 4" xfId="39"/>
    <cellStyle name="Обычный 6 5" xfId="44"/>
    <cellStyle name="Обычный 7" xfId="18"/>
    <cellStyle name="Обычный 7 2" xfId="19"/>
    <cellStyle name="Обычный 7 3" xfId="29"/>
    <cellStyle name="Обычный 7 4" xfId="40"/>
    <cellStyle name="Обычный 7 5" xfId="45"/>
    <cellStyle name="Обычный 8" xfId="20"/>
    <cellStyle name="Обычный 8 2" xfId="30"/>
    <cellStyle name="Обычный 9" xfId="21"/>
    <cellStyle name="Обычный 9 2" xfId="31"/>
    <cellStyle name="Обычный 9 3" xfId="32"/>
    <cellStyle name="Обычный_Лист1" xfId="22"/>
    <cellStyle name="Финансовый" xfId="23" builtinId="3"/>
    <cellStyle name="Финансовый 2" xfId="24"/>
    <cellStyle name="Финансовый 3" xfId="46"/>
  </cellStyles>
  <dxfs count="0"/>
  <tableStyles count="0" defaultTableStyle="TableStyleMedium2" defaultPivotStyle="PivotStyleMedium9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calcChain" Target="calcChain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9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41;&#1086;&#1082;&#1089;&#1080;&#1090;&#1086;&#1075;&#1086;&#1088;&#1089;&#108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8;&#1072;&#1073;&#1080;&#1090;&#1080;&#1094;&#109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2;&#1073;&#1089;&#1082;&#1086;&#107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3;&#1077;&#1088;&#1077;&#1078;&#1082;&#108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6;&#1083;&#1093;&#1086;&#1074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99;&#1085;&#1076;&#1080;&#1086;&#1089;&#1090;&#1088;&#1086;&#1074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0;&#1089;&#1089;&#1072;&#1076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0;&#1089;&#1077;&#1083;&#1100;&#1085;&#1103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6;&#1083;&#1095;&#1072;&#1085;&#1086;&#1074;&#1089;&#1082;&#1086;&#1077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5;&#1086;&#1074;&#1072;&#1103;&#1083;&#1072;&#1076;&#1086;&#1075;&#1072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4;&#1080;&#1088;&#1080;&#1094;&#1082;&#1086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3;&#1086;&#1088;&#1089;&#1082;&#1086;&#1077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3;&#1074;&#1072;&#1083;&#1086;&#1074;&#1089;&#1082;&#1086;&#1077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2;&#1075;&#1072;&#1083;&#1072;&#1090;&#1086;&#1074;&#1086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9;&#1077;&#1074;&#1086;&#1083;&#1086;&#1078;&#1089;&#1082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6;&#1091;&#1073;&#1088;&#1086;&#1074;&#1089;&#1082;&#1086;&#1077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4;&#1086;&#1088;&#1086;&#1079;&#1086;&#1074;&#1089;&#1082;&#1086;&#1077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4;&#1077;&#1088;&#1076;&#1083;&#1086;&#1074;&#1086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7;&#1088;&#1090;&#1086;&#1083;&#1086;&#1074;&#1086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0;&#1086;&#1082;&#1089;&#1086;&#1074;&#1086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99;&#1073;&#1086;&#1088;&#1075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72;&#1084;&#1077;&#1085;&#1085;&#1086;&#1075;&#1086;&#1088;&#1089;&#108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3;&#1080;&#1084;&#1086;&#1074;&#108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77;&#1088;&#1074;&#1086;&#1084;&#1072;&#1081;&#1089;&#1082;&#1086;&#1077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4;&#1077;&#1090;&#1086;&#1075;&#1086;&#1088;&#1089;&#1082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7;&#1083;&#1077;&#1079;&#1085;&#1077;&#1074;&#1089;&#1082;&#1086;&#1077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6;&#1081;&#1089;&#1082;&#1086;&#1074;&#1080;&#1094;&#1082;&#1086;&#1077;%20&#1043;&#1072;&#1090;&#1095;&#1080;&#1085;&#1089;&#1082;&#1080;&#1081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5;&#1072;&#1090;&#1095;&#1080;&#1085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6;&#1088;&#1091;&#1078;&#1085;&#1086;&#1075;&#1086;&#1088;&#1089;&#1082;&#1086;&#1077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6;&#1084;&#1084;&#1091;&#1085;&#1072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91;&#1076;&#1086;&#1084;&#1103;&#1075;&#1089;&#1082;&#1086;&#1077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103;&#1089;&#1100;&#1082;&#1077;&#1083;&#1077;&#1074;&#1089;&#1082;&#1086;&#1077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0;&#1085;&#1075;&#1080;&#1089;&#1077;&#1087;&#1087;&#1089;&#1082;&#1086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80;&#1082;&#1072;&#1083;&#1077;&#1074;&#1086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0;&#1074;&#1072;&#1085;&#1075;&#1086;&#1088;&#1086;&#1076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91;&#1089;&#1090;&#1086;&#1084;&#1077;&#1088;&#1078;&#1089;&#1082;&#1086;&#1077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0;&#1088;&#1080;&#1096;&#1080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91;&#1089;&#1080;&#1085;&#1089;&#1082;&#1086;&#1077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0;&#1088;&#1086;&#1074;&#1089;&#1082;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4;&#1075;&#1080;&#1085;&#1089;&#1082;&#1086;&#1077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5;&#1072;&#1079;&#1080;&#1077;&#1074;&#1089;&#1082;&#1086;&#1077;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6;&#1090;&#1088;&#1072;&#1076;&#1085;&#1086;&#1077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72;&#1074;&#1083;&#1086;&#1074;&#1089;&#1082;&#1086;&#1077;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88;&#1080;&#1083;&#1072;&#1076;&#1086;&#1078;&#1089;&#1082;&#1086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72;&#1084;&#1086;&#1081;&#1083;&#1086;&#1074;&#1086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91;&#1090;&#1080;&#1083;&#1086;&#1074;&#1089;&#1082;&#1086;&#1077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91;&#1093;&#1086;&#1074;&#1089;&#1082;&#1086;&#1077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6;&#1083;&#1080;&#1089;&#1089;&#1077;&#1083;&#1100;&#1073;&#1091;&#1088;&#1075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3;&#1086;&#1076;&#1077;&#1081;&#1085;&#1086;&#1087;&#1086;&#1083;&#1100;&#1089;&#1082;&#1086;&#1077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2;&#1085;&#1085;&#1080;&#1085;&#1089;&#1082;&#1086;&#1077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3;&#1086;&#1083;&#1100;&#1096;&#1077;&#1080;&#1078;&#1086;&#1088;&#1089;&#1082;&#1086;&#1077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5;&#1086;&#1089;&#1090;&#1080;&#1083;&#1080;&#1094;&#1099;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6;&#1087;&#1086;&#1088;&#1089;&#1082;&#1086;&#1077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3;&#1072;&#1075;&#1086;&#1083;&#1086;&#1074;&#1089;&#1082;&#1086;&#1077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3;&#1077;&#1073;&#1103;&#1078;&#1077;&#1085;&#1089;&#1082;&#1086;&#107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3;&#1077;&#1075;&#1091;&#1085;&#1080;&#1094;&#1099;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6;&#1083;&#1086;&#1096;&#1086;&#1074;&#1086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6;&#1079;&#1077;&#1088;&#1078;&#1080;&#1085;&#1089;&#1082;&#1086;&#1077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3;&#1091;&#1078;&#1089;&#1082;&#1086;&#1077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4;&#1096;&#1080;&#1085;&#1089;&#1082;&#1086;&#1077;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6;&#1088;&#1077;&#1076;&#1077;&#1078;&#1089;&#1082;&#1086;&#1077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82;&#1088;&#1077;&#1073;&#1083;&#1086;&#1074;&#1089;&#1082;&#1086;&#1077;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103;&#1084;&#1090;&#1077;&#1089;&#1086;&#1074;&#1086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0;&#1085;&#1085;&#1080;&#1094;&#1082;&#1086;&#1077;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5;&#1080;&#1082;&#1086;&#1083;&#1100;&#1089;&#1082;&#1086;&#1077;%20&#1087;&#1086;&#1076;&#1087;&#1086;&#1088;&#1086;&#1078;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86;&#1076;&#1087;&#1086;&#1088;&#1086;&#1078;&#1089;&#1082;&#1086;&#107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86;&#1083;&#1086;&#1089;&#1086;&#1074;&#1086;.xlsx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88;&#1072;&#1089;&#1085;&#1086;&#1086;&#1079;&#1077;&#1088;&#1085;&#1086;&#1077;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3;&#1072;&#1088;&#1080;&#1086;&#1085;&#1086;&#1074;&#1089;&#1082;&#1086;&#1077;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7;&#1088;&#1080;&#1086;&#1079;&#1077;&#1088;&#1089;&#1082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8;&#1072;&#1079;&#1076;&#1086;&#1083;&#1100;&#1077;&#1074;&#1089;&#1082;&#1086;&#1077;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8;&#1086;&#1084;&#1072;&#1096;&#1082;&#1080;&#1085;&#1089;&#1082;&#1086;&#1077;.xlsx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86;&#1089;&#1085;&#1086;&#1074;&#1089;&#1082;&#1086;&#1077;.xlsx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4;&#1099;&#1089;&#1082;&#1072;&#1090;&#1082;&#1072;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5;&#1086;&#1089;&#1090;&#1080;&#1094;&#1099;.xlsx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83;&#1072;&#1085;&#1094;&#1099;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9;&#1086;&#1089;&#1085;&#1086;&#1074;&#1099;&#1081;&#1073;&#1086;&#108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0;&#1079;&#1074;&#1072;&#1088;&#1072;.xlsx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3;&#1086;&#1088;&#1089;&#1082;&#1086;&#1077;%20&#1090;&#1080;&#1093;&#1074;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5;&#1072;&#1085;&#1100;&#1082;&#1086;&#1074;&#1089;&#1082;&#1086;&#1077;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75;&#1086;&#1088;&#1089;&#1082;&#1086;&#1077;.xlsx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4;&#1077;&#1083;&#1077;&#1075;&#1077;&#1078;.xlsx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0;&#1080;&#1093;&#1074;&#1080;&#1085;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6;&#1091;&#1075;&#1086;&#1079;&#1077;&#1088;&#1086;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5;&#1080;&#1082;&#1086;&#1083;&#1100;&#1089;&#1082;&#1086;&#1077;%20&#1090;&#1086;&#1089;&#1085;&#1077;&#1085;&#1089;.xlsx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0;&#1086;&#1089;&#1085;&#1086;.xlsx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1;&#1083;&#1100;&#1103;&#1085;&#1086;&#1074;&#1089;&#1082;&#1086;&#1077;.xlsx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92;&#1086;&#1088;&#1085;&#1086;&#1089;&#1086;&#1074;&#1086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_lysenko\Downloads\&#1076;&#1083;&#1103;%20&#1084;&#1086;\&#1082;&#1072;&#1083;&#1080;&#1090;&#1080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9">
          <cell r="L29">
            <v>26700930</v>
          </cell>
        </row>
      </sheetData>
      <sheetData sheetId="1">
        <row r="24">
          <cell r="C24">
            <v>411094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2067122</v>
          </cell>
        </row>
      </sheetData>
      <sheetData sheetId="1">
        <row r="12">
          <cell r="C12">
            <v>43014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1000000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1">
          <cell r="L21">
            <v>16468545</v>
          </cell>
        </row>
      </sheetData>
      <sheetData sheetId="1">
        <row r="16">
          <cell r="C16">
            <v>269640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16034027</v>
          </cell>
        </row>
      </sheetData>
      <sheetData sheetId="1">
        <row r="14">
          <cell r="C14">
            <v>334653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9591993</v>
          </cell>
        </row>
      </sheetData>
      <sheetData sheetId="1">
        <row r="13">
          <cell r="C13">
            <v>178818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2843915</v>
          </cell>
        </row>
      </sheetData>
      <sheetData sheetId="1">
        <row r="12">
          <cell r="C12">
            <v>38520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8">
          <cell r="L28">
            <v>2453666</v>
          </cell>
        </row>
      </sheetData>
      <sheetData sheetId="1">
        <row r="23">
          <cell r="C23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4144480</v>
          </cell>
        </row>
      </sheetData>
      <sheetData sheetId="1">
        <row r="12">
          <cell r="C12">
            <v>86670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14525964</v>
          </cell>
        </row>
      </sheetData>
      <sheetData sheetId="1">
        <row r="15">
          <cell r="C15">
            <v>287766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7585778</v>
          </cell>
        </row>
      </sheetData>
      <sheetData sheetId="1">
        <row r="15">
          <cell r="C15">
            <v>158420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21533474</v>
          </cell>
        </row>
      </sheetData>
      <sheetData sheetId="1">
        <row r="14">
          <cell r="C14">
            <v>449411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9297678</v>
          </cell>
        </row>
      </sheetData>
      <sheetData sheetId="1">
        <row r="13">
          <cell r="C13">
            <v>140174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13628142</v>
          </cell>
        </row>
      </sheetData>
      <sheetData sheetId="1">
        <row r="15">
          <cell r="C15">
            <v>284481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8916733</v>
          </cell>
        </row>
      </sheetData>
      <sheetData sheetId="1">
        <row r="14">
          <cell r="C14">
            <v>180747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2">
          <cell r="L22">
            <v>20536542</v>
          </cell>
        </row>
      </sheetData>
      <sheetData sheetId="1">
        <row r="17">
          <cell r="C17">
            <v>428689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1">
          <cell r="L21">
            <v>16552506</v>
          </cell>
        </row>
      </sheetData>
      <sheetData sheetId="1">
        <row r="16">
          <cell r="C16">
            <v>295496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10214000</v>
          </cell>
        </row>
      </sheetData>
      <sheetData sheetId="1">
        <row r="12">
          <cell r="C12">
            <v>214000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2">
          <cell r="L22">
            <v>14921960</v>
          </cell>
        </row>
      </sheetData>
      <sheetData sheetId="1">
        <row r="17">
          <cell r="C17">
            <v>261850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3">
          <cell r="L23">
            <v>4856734</v>
          </cell>
        </row>
      </sheetData>
      <sheetData sheetId="1">
        <row r="18">
          <cell r="C18">
            <v>93475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15228706</v>
          </cell>
        </row>
      </sheetData>
      <sheetData sheetId="1">
        <row r="14">
          <cell r="C14">
            <v>319066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5">
          <cell r="L25">
            <v>12537745</v>
          </cell>
        </row>
      </sheetData>
      <sheetData sheetId="1">
        <row r="20">
          <cell r="C20">
            <v>142695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475087</v>
          </cell>
        </row>
      </sheetData>
      <sheetData sheetId="1">
        <row r="15">
          <cell r="C15">
            <v>0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4767635</v>
          </cell>
        </row>
      </sheetData>
      <sheetData sheetId="1">
        <row r="13">
          <cell r="C13">
            <v>88682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1">
          <cell r="L21">
            <v>28781652</v>
          </cell>
        </row>
      </sheetData>
      <sheetData sheetId="1">
        <row r="16">
          <cell r="C16">
            <v>422363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5013394</v>
          </cell>
        </row>
      </sheetData>
      <sheetData sheetId="1">
        <row r="15">
          <cell r="C15">
            <v>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2423647</v>
          </cell>
        </row>
      </sheetData>
      <sheetData sheetId="1">
        <row r="12">
          <cell r="C12">
            <v>50397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37">
          <cell r="L37">
            <v>88433791</v>
          </cell>
        </row>
      </sheetData>
      <sheetData sheetId="1">
        <row r="32">
          <cell r="C32">
            <v>1233537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365187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6390711</v>
          </cell>
        </row>
      </sheetData>
      <sheetData sheetId="1">
        <row r="15">
          <cell r="C15">
            <v>89720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2922887</v>
          </cell>
        </row>
      </sheetData>
      <sheetData sheetId="1">
        <row r="12">
          <cell r="C12">
            <v>60797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1641632</v>
          </cell>
        </row>
      </sheetData>
      <sheetData sheetId="1">
        <row r="12">
          <cell r="C12">
            <v>34240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67210851</v>
          </cell>
        </row>
      </sheetData>
      <sheetData sheetId="1">
        <row r="15">
          <cell r="C15">
            <v>1406236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5">
          <cell r="L25">
            <v>31267446</v>
          </cell>
        </row>
      </sheetData>
      <sheetData sheetId="1">
        <row r="20">
          <cell r="C20">
            <v>644760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1">
          <cell r="L21">
            <v>14023363</v>
          </cell>
        </row>
      </sheetData>
      <sheetData sheetId="1">
        <row r="17">
          <cell r="C17">
            <v>251403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6193596</v>
          </cell>
        </row>
      </sheetData>
      <sheetData sheetId="1">
        <row r="14">
          <cell r="C14">
            <v>127972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15010657</v>
          </cell>
        </row>
      </sheetData>
      <sheetData sheetId="1">
        <row r="13">
          <cell r="C13">
            <v>313408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978361</v>
          </cell>
        </row>
      </sheetData>
      <sheetData sheetId="1">
        <row r="13">
          <cell r="C13">
            <v>0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6">
          <cell r="L26">
            <v>14800334</v>
          </cell>
        </row>
      </sheetData>
      <sheetData sheetId="1">
        <row r="21">
          <cell r="C21">
            <v>235469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11103251</v>
          </cell>
        </row>
      </sheetData>
      <sheetData sheetId="1">
        <row r="13">
          <cell r="C13">
            <v>231869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719268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13330224</v>
          </cell>
        </row>
      </sheetData>
      <sheetData sheetId="1">
        <row r="13">
          <cell r="C13">
            <v>275974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6851535</v>
          </cell>
        </row>
      </sheetData>
      <sheetData sheetId="1">
        <row r="13">
          <cell r="C13">
            <v>133022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2">
          <cell r="L22">
            <v>51157806</v>
          </cell>
        </row>
      </sheetData>
      <sheetData sheetId="1">
        <row r="17">
          <cell r="C17">
            <v>1068010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6886076</v>
          </cell>
        </row>
      </sheetData>
      <sheetData sheetId="1">
        <row r="13">
          <cell r="C13">
            <v>143615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8125083</v>
          </cell>
        </row>
      </sheetData>
      <sheetData sheetId="1">
        <row r="12">
          <cell r="C12">
            <v>133643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301307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5540047</v>
          </cell>
        </row>
      </sheetData>
      <sheetData sheetId="1">
        <row r="13">
          <cell r="C13">
            <v>115603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9">
          <cell r="L29">
            <v>124928298</v>
          </cell>
        </row>
      </sheetData>
      <sheetData sheetId="1">
        <row r="24">
          <cell r="C24">
            <v>2543630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18172534</v>
          </cell>
        </row>
      </sheetData>
      <sheetData sheetId="1">
        <row r="14">
          <cell r="C14">
            <v>279955</v>
          </cell>
        </row>
      </sheetData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3599525</v>
          </cell>
        </row>
      </sheetData>
      <sheetData sheetId="1">
        <row r="12">
          <cell r="C12">
            <v>66875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17246944</v>
          </cell>
        </row>
      </sheetData>
      <sheetData sheetId="1">
        <row r="12">
          <cell r="C12">
            <v>340260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11189955</v>
          </cell>
        </row>
      </sheetData>
      <sheetData sheetId="1">
        <row r="14">
          <cell r="C14">
            <v>212930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9691043</v>
          </cell>
        </row>
      </sheetData>
      <sheetData sheetId="1">
        <row r="13">
          <cell r="C13">
            <v>182328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5780482</v>
          </cell>
        </row>
      </sheetData>
      <sheetData sheetId="1">
        <row r="15">
          <cell r="C15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2779515</v>
          </cell>
        </row>
      </sheetData>
      <sheetData sheetId="1">
        <row r="13">
          <cell r="C13">
            <v>57780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3">
          <cell r="L23">
            <v>12456492</v>
          </cell>
        </row>
      </sheetData>
      <sheetData sheetId="1">
        <row r="18">
          <cell r="C18">
            <v>188427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6">
          <cell r="L26">
            <v>9604462</v>
          </cell>
        </row>
      </sheetData>
      <sheetData sheetId="1">
        <row r="21">
          <cell r="C21">
            <v>128400</v>
          </cell>
        </row>
      </sheetData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13898312</v>
          </cell>
        </row>
      </sheetData>
      <sheetData sheetId="1">
        <row r="14">
          <cell r="C14">
            <v>241456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10022541</v>
          </cell>
        </row>
      </sheetData>
      <sheetData sheetId="1">
        <row r="15">
          <cell r="C15">
            <v>172056</v>
          </cell>
        </row>
      </sheetData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8415011</v>
          </cell>
        </row>
      </sheetData>
      <sheetData sheetId="1">
        <row r="15">
          <cell r="C15">
            <v>168739</v>
          </cell>
        </row>
      </sheetData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3">
          <cell r="L23">
            <v>7033254</v>
          </cell>
        </row>
      </sheetData>
      <sheetData sheetId="1">
        <row r="18">
          <cell r="C18">
            <v>97905</v>
          </cell>
        </row>
      </sheetData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6519726</v>
          </cell>
        </row>
      </sheetData>
      <sheetData sheetId="1">
        <row r="13">
          <cell r="C13">
            <v>136318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10037328</v>
          </cell>
        </row>
      </sheetData>
      <sheetData sheetId="1">
        <row r="12">
          <cell r="C12">
            <v>203623</v>
          </cell>
        </row>
      </sheetData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9781291</v>
          </cell>
        </row>
      </sheetData>
      <sheetData sheetId="1">
        <row r="13">
          <cell r="C13">
            <v>198001</v>
          </cell>
        </row>
      </sheetData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13874555</v>
          </cell>
        </row>
      </sheetData>
      <sheetData sheetId="1">
        <row r="15">
          <cell r="C15">
            <v>245886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4395508</v>
          </cell>
        </row>
      </sheetData>
      <sheetData sheetId="1">
        <row r="13">
          <cell r="C13">
            <v>89750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491869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880657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3">
          <cell r="L23">
            <v>26374512</v>
          </cell>
        </row>
      </sheetData>
      <sheetData sheetId="1">
        <row r="18">
          <cell r="C18">
            <v>517975</v>
          </cell>
        </row>
      </sheetData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6170757</v>
          </cell>
        </row>
      </sheetData>
      <sheetData sheetId="1">
        <row r="12">
          <cell r="C12">
            <v>128924</v>
          </cell>
        </row>
      </sheetData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3">
          <cell r="L23">
            <v>35744402</v>
          </cell>
        </row>
      </sheetData>
      <sheetData sheetId="1">
        <row r="18">
          <cell r="C18">
            <v>713647</v>
          </cell>
        </row>
      </sheetData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17823352</v>
          </cell>
        </row>
      </sheetData>
      <sheetData sheetId="1">
        <row r="13">
          <cell r="C13">
            <v>360590</v>
          </cell>
        </row>
      </sheetData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538922</v>
          </cell>
        </row>
      </sheetData>
      <sheetData sheetId="1">
        <row r="12">
          <cell r="C12">
            <v>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4448388</v>
          </cell>
        </row>
      </sheetData>
      <sheetData sheetId="1">
        <row r="15">
          <cell r="C15">
            <v>0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7">
          <cell r="L27">
            <v>82995209</v>
          </cell>
        </row>
      </sheetData>
      <sheetData sheetId="1">
        <row r="22">
          <cell r="C22">
            <v>1576184</v>
          </cell>
        </row>
      </sheetData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30">
          <cell r="L30">
            <v>75002340</v>
          </cell>
        </row>
      </sheetData>
      <sheetData sheetId="1">
        <row r="25">
          <cell r="C25">
            <v>1507945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2188665</v>
          </cell>
        </row>
      </sheetData>
      <sheetData sheetId="1">
        <row r="12">
          <cell r="C12">
            <v>45454</v>
          </cell>
        </row>
      </sheetData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5026687</v>
          </cell>
        </row>
      </sheetData>
      <sheetData sheetId="1">
        <row r="14">
          <cell r="C14">
            <v>105031</v>
          </cell>
        </row>
      </sheetData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6441983</v>
          </cell>
        </row>
      </sheetData>
      <sheetData sheetId="1">
        <row r="13">
          <cell r="C13">
            <v>134107</v>
          </cell>
        </row>
      </sheetData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1179616</v>
          </cell>
        </row>
      </sheetData>
      <sheetData sheetId="1">
        <row r="14">
          <cell r="C14">
            <v>23947</v>
          </cell>
        </row>
      </sheetData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7">
          <cell r="L17">
            <v>4459494</v>
          </cell>
        </row>
      </sheetData>
      <sheetData sheetId="1">
        <row r="12">
          <cell r="C12">
            <v>92992</v>
          </cell>
        </row>
      </sheetData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30">
          <cell r="L30">
            <v>69112779</v>
          </cell>
        </row>
      </sheetData>
      <sheetData sheetId="1">
        <row r="25">
          <cell r="C25">
            <v>1427913</v>
          </cell>
        </row>
      </sheetData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6">
          <cell r="L26">
            <v>3740276</v>
          </cell>
        </row>
      </sheetData>
      <sheetData sheetId="1">
        <row r="21">
          <cell r="C21">
            <v>76103</v>
          </cell>
        </row>
      </sheetData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0">
          <cell r="L20">
            <v>3302301</v>
          </cell>
        </row>
      </sheetData>
      <sheetData sheetId="1">
        <row r="15">
          <cell r="C15">
            <v>0</v>
          </cell>
        </row>
      </sheetData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2">
          <cell r="L22">
            <v>33954250</v>
          </cell>
        </row>
      </sheetData>
      <sheetData sheetId="1">
        <row r="17">
          <cell r="C17">
            <v>673128</v>
          </cell>
        </row>
      </sheetData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8">
          <cell r="L18">
            <v>4151799</v>
          </cell>
        </row>
      </sheetData>
      <sheetData sheetId="1">
        <row r="13">
          <cell r="C13">
            <v>86418</v>
          </cell>
        </row>
      </sheetData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27">
          <cell r="L27">
            <v>29358543</v>
          </cell>
        </row>
      </sheetData>
      <sheetData sheetId="1">
        <row r="22">
          <cell r="C22">
            <v>537290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 мкд"/>
      <sheetName val="виды работ "/>
    </sheetNames>
    <sheetDataSet>
      <sheetData sheetId="0">
        <row r="19">
          <cell r="L19">
            <v>4563554</v>
          </cell>
        </row>
      </sheetData>
      <sheetData sheetId="1">
        <row r="14">
          <cell r="C14">
            <v>89880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7"/>
  <sheetViews>
    <sheetView tabSelected="1" view="pageBreakPreview" zoomScaleNormal="100" zoomScaleSheetLayoutView="100" workbookViewId="0">
      <selection activeCell="C4" sqref="C4"/>
    </sheetView>
  </sheetViews>
  <sheetFormatPr defaultRowHeight="14.4" x14ac:dyDescent="0.3"/>
  <cols>
    <col min="1" max="1" width="6.88671875" style="15" customWidth="1"/>
    <col min="2" max="2" width="46.6640625" style="16" customWidth="1"/>
    <col min="3" max="3" width="10.5546875" style="15" customWidth="1"/>
    <col min="4" max="4" width="9.44140625" style="15" bestFit="1" customWidth="1"/>
    <col min="5" max="5" width="9.33203125" style="15" bestFit="1" customWidth="1"/>
    <col min="6" max="7" width="9.44140625" style="15" bestFit="1" customWidth="1"/>
    <col min="8" max="8" width="13.109375" style="15" bestFit="1" customWidth="1"/>
    <col min="9" max="9" width="11" style="15" customWidth="1"/>
    <col min="10" max="11" width="11.44140625" style="15" customWidth="1"/>
    <col min="12" max="12" width="17.5546875" style="15" customWidth="1"/>
    <col min="13" max="15" width="9.44140625" style="15" bestFit="1" customWidth="1"/>
    <col min="16" max="16" width="16.6640625" style="15" customWidth="1"/>
    <col min="17" max="17" width="10.88671875" style="15" customWidth="1"/>
    <col min="18" max="18" width="12.44140625" style="15" customWidth="1"/>
    <col min="19" max="19" width="11.44140625" style="15" customWidth="1"/>
    <col min="20" max="20" width="9.33203125" style="15" bestFit="1" customWidth="1"/>
    <col min="21" max="21" width="15.44140625" hidden="1" customWidth="1"/>
    <col min="22" max="22" width="16.44140625" hidden="1" customWidth="1"/>
    <col min="23" max="23" width="10.88671875" bestFit="1" customWidth="1"/>
  </cols>
  <sheetData>
    <row r="1" spans="1:20" s="11" customFormat="1" ht="13.2" x14ac:dyDescent="0.25">
      <c r="A1" s="44"/>
      <c r="B1" s="45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5" t="s">
        <v>203</v>
      </c>
      <c r="R1" s="44"/>
      <c r="S1" s="44"/>
      <c r="T1" s="44"/>
    </row>
    <row r="2" spans="1:20" s="11" customFormat="1" ht="13.2" x14ac:dyDescent="0.25">
      <c r="A2" s="44"/>
      <c r="B2" s="45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5" t="s">
        <v>204</v>
      </c>
      <c r="R2" s="44"/>
      <c r="S2" s="44"/>
      <c r="T2" s="44"/>
    </row>
    <row r="3" spans="1:20" s="11" customFormat="1" ht="13.2" x14ac:dyDescent="0.25">
      <c r="A3" s="44"/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5" t="s">
        <v>205</v>
      </c>
      <c r="R3" s="44"/>
      <c r="S3" s="44"/>
      <c r="T3" s="44"/>
    </row>
    <row r="4" spans="1:20" s="11" customFormat="1" ht="13.2" x14ac:dyDescent="0.25">
      <c r="A4" s="44"/>
      <c r="B4" s="45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5" t="s">
        <v>571</v>
      </c>
      <c r="R4" s="44"/>
      <c r="S4" s="44"/>
      <c r="T4" s="44"/>
    </row>
    <row r="5" spans="1:20" s="11" customFormat="1" ht="13.2" x14ac:dyDescent="0.25">
      <c r="A5" s="44"/>
      <c r="B5" s="45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5" t="s">
        <v>206</v>
      </c>
      <c r="R5" s="44"/>
      <c r="S5" s="44"/>
      <c r="T5" s="44"/>
    </row>
    <row r="6" spans="1:20" s="11" customFormat="1" ht="13.2" x14ac:dyDescent="0.25">
      <c r="A6" s="208" t="s">
        <v>570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44"/>
    </row>
    <row r="7" spans="1:20" s="11" customFormat="1" ht="13.2" x14ac:dyDescent="0.25">
      <c r="A7" s="44"/>
      <c r="B7" s="45"/>
      <c r="C7" s="44"/>
      <c r="D7" s="209" t="s">
        <v>572</v>
      </c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44"/>
      <c r="S7" s="44"/>
      <c r="T7" s="44"/>
    </row>
    <row r="8" spans="1:20" s="11" customFormat="1" ht="13.2" x14ac:dyDescent="0.25">
      <c r="A8" s="44"/>
      <c r="B8" s="45"/>
      <c r="C8" s="44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44"/>
      <c r="S8" s="44"/>
      <c r="T8" s="44"/>
    </row>
    <row r="9" spans="1:20" s="11" customFormat="1" ht="30" customHeight="1" x14ac:dyDescent="0.25">
      <c r="A9" s="210" t="s">
        <v>207</v>
      </c>
      <c r="B9" s="210" t="s">
        <v>1</v>
      </c>
      <c r="C9" s="211" t="s">
        <v>208</v>
      </c>
      <c r="D9" s="211"/>
      <c r="E9" s="212" t="s">
        <v>209</v>
      </c>
      <c r="F9" s="212" t="s">
        <v>210</v>
      </c>
      <c r="G9" s="212" t="s">
        <v>211</v>
      </c>
      <c r="H9" s="213" t="s">
        <v>212</v>
      </c>
      <c r="I9" s="210" t="s">
        <v>213</v>
      </c>
      <c r="J9" s="210"/>
      <c r="K9" s="213" t="s">
        <v>214</v>
      </c>
      <c r="L9" s="210" t="s">
        <v>215</v>
      </c>
      <c r="M9" s="210"/>
      <c r="N9" s="210"/>
      <c r="O9" s="210"/>
      <c r="P9" s="210"/>
      <c r="Q9" s="215" t="s">
        <v>216</v>
      </c>
      <c r="R9" s="215" t="s">
        <v>217</v>
      </c>
      <c r="S9" s="213" t="s">
        <v>218</v>
      </c>
      <c r="T9" s="213" t="s">
        <v>219</v>
      </c>
    </row>
    <row r="10" spans="1:20" s="11" customFormat="1" ht="15" customHeight="1" x14ac:dyDescent="0.25">
      <c r="A10" s="210"/>
      <c r="B10" s="210"/>
      <c r="C10" s="213" t="s">
        <v>220</v>
      </c>
      <c r="D10" s="213" t="s">
        <v>221</v>
      </c>
      <c r="E10" s="212"/>
      <c r="F10" s="212"/>
      <c r="G10" s="212"/>
      <c r="H10" s="213"/>
      <c r="I10" s="213" t="s">
        <v>222</v>
      </c>
      <c r="J10" s="213" t="s">
        <v>223</v>
      </c>
      <c r="K10" s="213"/>
      <c r="L10" s="213" t="s">
        <v>222</v>
      </c>
      <c r="M10" s="178"/>
      <c r="N10" s="178"/>
      <c r="O10" s="169"/>
      <c r="P10" s="169"/>
      <c r="Q10" s="215"/>
      <c r="R10" s="215"/>
      <c r="S10" s="213"/>
      <c r="T10" s="213"/>
    </row>
    <row r="11" spans="1:20" s="11" customFormat="1" ht="173.4" customHeight="1" x14ac:dyDescent="0.25">
      <c r="A11" s="210"/>
      <c r="B11" s="210"/>
      <c r="C11" s="213"/>
      <c r="D11" s="213"/>
      <c r="E11" s="212"/>
      <c r="F11" s="212"/>
      <c r="G11" s="212"/>
      <c r="H11" s="213"/>
      <c r="I11" s="213"/>
      <c r="J11" s="213"/>
      <c r="K11" s="213"/>
      <c r="L11" s="213"/>
      <c r="M11" s="178" t="s">
        <v>224</v>
      </c>
      <c r="N11" s="178" t="s">
        <v>225</v>
      </c>
      <c r="O11" s="178" t="s">
        <v>226</v>
      </c>
      <c r="P11" s="178" t="s">
        <v>227</v>
      </c>
      <c r="Q11" s="215"/>
      <c r="R11" s="215"/>
      <c r="S11" s="213"/>
      <c r="T11" s="213"/>
    </row>
    <row r="12" spans="1:20" s="11" customFormat="1" ht="19.2" customHeight="1" x14ac:dyDescent="0.25">
      <c r="A12" s="210"/>
      <c r="B12" s="210"/>
      <c r="C12" s="213"/>
      <c r="D12" s="213"/>
      <c r="E12" s="212"/>
      <c r="F12" s="212"/>
      <c r="G12" s="212"/>
      <c r="H12" s="169" t="s">
        <v>228</v>
      </c>
      <c r="I12" s="169" t="s">
        <v>228</v>
      </c>
      <c r="J12" s="169" t="s">
        <v>228</v>
      </c>
      <c r="K12" s="169" t="s">
        <v>229</v>
      </c>
      <c r="L12" s="169" t="s">
        <v>12</v>
      </c>
      <c r="M12" s="169"/>
      <c r="N12" s="169"/>
      <c r="O12" s="169" t="s">
        <v>12</v>
      </c>
      <c r="P12" s="169" t="s">
        <v>12</v>
      </c>
      <c r="Q12" s="46" t="s">
        <v>230</v>
      </c>
      <c r="R12" s="46" t="s">
        <v>230</v>
      </c>
      <c r="S12" s="213"/>
      <c r="T12" s="213"/>
    </row>
    <row r="13" spans="1:20" s="11" customFormat="1" ht="13.2" x14ac:dyDescent="0.25">
      <c r="A13" s="168">
        <v>1</v>
      </c>
      <c r="B13" s="168">
        <v>2</v>
      </c>
      <c r="C13" s="168">
        <v>3</v>
      </c>
      <c r="D13" s="168">
        <v>4</v>
      </c>
      <c r="E13" s="168">
        <v>5</v>
      </c>
      <c r="F13" s="168">
        <v>6</v>
      </c>
      <c r="G13" s="168">
        <v>7</v>
      </c>
      <c r="H13" s="168">
        <v>8</v>
      </c>
      <c r="I13" s="168">
        <v>9</v>
      </c>
      <c r="J13" s="168">
        <v>10</v>
      </c>
      <c r="K13" s="168">
        <v>11</v>
      </c>
      <c r="L13" s="168">
        <v>12</v>
      </c>
      <c r="M13" s="168">
        <v>13</v>
      </c>
      <c r="N13" s="168">
        <v>14</v>
      </c>
      <c r="O13" s="168">
        <v>15</v>
      </c>
      <c r="P13" s="168">
        <v>16</v>
      </c>
      <c r="Q13" s="168">
        <v>17</v>
      </c>
      <c r="R13" s="168">
        <v>18</v>
      </c>
      <c r="S13" s="168">
        <v>19</v>
      </c>
      <c r="T13" s="169">
        <v>20</v>
      </c>
    </row>
    <row r="14" spans="1:20" s="11" customFormat="1" ht="15.75" customHeight="1" x14ac:dyDescent="0.25">
      <c r="A14" s="214" t="s">
        <v>116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11" customFormat="1" ht="13.2" x14ac:dyDescent="0.25">
      <c r="A15" s="216" t="s">
        <v>117</v>
      </c>
      <c r="B15" s="217"/>
      <c r="C15" s="217"/>
      <c r="D15" s="217"/>
      <c r="E15" s="218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</row>
    <row r="16" spans="1:20" s="11" customFormat="1" ht="66" x14ac:dyDescent="0.25">
      <c r="A16" s="168">
        <v>1</v>
      </c>
      <c r="B16" s="14" t="s">
        <v>235</v>
      </c>
      <c r="C16" s="168">
        <v>1953</v>
      </c>
      <c r="D16" s="168"/>
      <c r="E16" s="169" t="s">
        <v>232</v>
      </c>
      <c r="F16" s="168">
        <v>2</v>
      </c>
      <c r="G16" s="168">
        <v>2</v>
      </c>
      <c r="H16" s="162">
        <v>1036.8699999999999</v>
      </c>
      <c r="I16" s="162">
        <v>726.94</v>
      </c>
      <c r="J16" s="162">
        <v>726.94</v>
      </c>
      <c r="K16" s="168">
        <v>22</v>
      </c>
      <c r="L16" s="175">
        <f>'виды работ '!C11</f>
        <v>3692538</v>
      </c>
      <c r="M16" s="162">
        <v>0</v>
      </c>
      <c r="N16" s="162">
        <v>0</v>
      </c>
      <c r="O16" s="162">
        <v>0</v>
      </c>
      <c r="P16" s="162">
        <f>L16</f>
        <v>3692538</v>
      </c>
      <c r="Q16" s="162">
        <f>L16/H16</f>
        <v>3561.2352561073235</v>
      </c>
      <c r="R16" s="162">
        <v>14593.7</v>
      </c>
      <c r="S16" s="24" t="s">
        <v>292</v>
      </c>
      <c r="T16" s="169" t="s">
        <v>291</v>
      </c>
    </row>
    <row r="17" spans="1:22" s="11" customFormat="1" ht="13.2" x14ac:dyDescent="0.25">
      <c r="A17" s="168">
        <f>A16+1</f>
        <v>2</v>
      </c>
      <c r="B17" s="14" t="s">
        <v>122</v>
      </c>
      <c r="C17" s="168">
        <v>1958</v>
      </c>
      <c r="D17" s="168"/>
      <c r="E17" s="169" t="s">
        <v>232</v>
      </c>
      <c r="F17" s="168">
        <v>3</v>
      </c>
      <c r="G17" s="168">
        <v>3</v>
      </c>
      <c r="H17" s="162">
        <v>1480.34</v>
      </c>
      <c r="I17" s="162">
        <v>1296.8900000000001</v>
      </c>
      <c r="J17" s="162">
        <v>1253.1500000000001</v>
      </c>
      <c r="K17" s="168">
        <v>30</v>
      </c>
      <c r="L17" s="175">
        <f>'виды работ '!C12</f>
        <v>10836967</v>
      </c>
      <c r="M17" s="162">
        <v>0</v>
      </c>
      <c r="N17" s="162">
        <v>0</v>
      </c>
      <c r="O17" s="162">
        <v>0</v>
      </c>
      <c r="P17" s="162">
        <f>L17</f>
        <v>10836967</v>
      </c>
      <c r="Q17" s="162">
        <f>L17/H17</f>
        <v>7320.593242093033</v>
      </c>
      <c r="R17" s="162">
        <v>14593.7</v>
      </c>
      <c r="S17" s="24" t="s">
        <v>292</v>
      </c>
      <c r="T17" s="169" t="s">
        <v>245</v>
      </c>
    </row>
    <row r="18" spans="1:22" s="11" customFormat="1" ht="13.2" x14ac:dyDescent="0.25">
      <c r="A18" s="168">
        <f t="shared" ref="A18:A27" si="0">A17+1</f>
        <v>3</v>
      </c>
      <c r="B18" s="14" t="s">
        <v>234</v>
      </c>
      <c r="C18" s="25">
        <v>1957</v>
      </c>
      <c r="D18" s="168"/>
      <c r="E18" s="169" t="s">
        <v>232</v>
      </c>
      <c r="F18" s="25">
        <v>3</v>
      </c>
      <c r="G18" s="25">
        <v>4</v>
      </c>
      <c r="H18" s="26">
        <v>2818.81</v>
      </c>
      <c r="I18" s="27">
        <v>1764.61</v>
      </c>
      <c r="J18" s="25">
        <v>1144.48</v>
      </c>
      <c r="K18" s="25">
        <v>50</v>
      </c>
      <c r="L18" s="175">
        <f>'виды работ '!C13</f>
        <v>773995</v>
      </c>
      <c r="M18" s="162">
        <v>0</v>
      </c>
      <c r="N18" s="162">
        <v>0</v>
      </c>
      <c r="O18" s="162">
        <v>0</v>
      </c>
      <c r="P18" s="162">
        <f>L18</f>
        <v>773995</v>
      </c>
      <c r="Q18" s="162">
        <f>L18/H18</f>
        <v>274.58218184269248</v>
      </c>
      <c r="R18" s="162">
        <v>14593.7</v>
      </c>
      <c r="S18" s="24" t="s">
        <v>292</v>
      </c>
      <c r="T18" s="169" t="s">
        <v>245</v>
      </c>
    </row>
    <row r="19" spans="1:22" s="11" customFormat="1" ht="13.2" x14ac:dyDescent="0.25">
      <c r="A19" s="168">
        <f t="shared" si="0"/>
        <v>4</v>
      </c>
      <c r="B19" s="14" t="s">
        <v>118</v>
      </c>
      <c r="C19" s="168">
        <v>1956</v>
      </c>
      <c r="D19" s="168"/>
      <c r="E19" s="169" t="s">
        <v>232</v>
      </c>
      <c r="F19" s="168">
        <v>3</v>
      </c>
      <c r="G19" s="168">
        <v>4</v>
      </c>
      <c r="H19" s="168">
        <v>5639.8</v>
      </c>
      <c r="I19" s="162">
        <v>3712.97</v>
      </c>
      <c r="J19" s="162">
        <v>2080.4499999999998</v>
      </c>
      <c r="K19" s="168">
        <v>56</v>
      </c>
      <c r="L19" s="162">
        <f>'виды работ '!C14</f>
        <v>343578</v>
      </c>
      <c r="M19" s="162">
        <v>0</v>
      </c>
      <c r="N19" s="162">
        <v>0</v>
      </c>
      <c r="O19" s="162">
        <v>0</v>
      </c>
      <c r="P19" s="162">
        <f>L19</f>
        <v>343578</v>
      </c>
      <c r="Q19" s="162">
        <f>L19/H19</f>
        <v>60.920245398773005</v>
      </c>
      <c r="R19" s="162">
        <v>14593.7</v>
      </c>
      <c r="S19" s="24" t="s">
        <v>292</v>
      </c>
      <c r="T19" s="169" t="s">
        <v>245</v>
      </c>
    </row>
    <row r="20" spans="1:22" s="11" customFormat="1" ht="13.2" x14ac:dyDescent="0.25">
      <c r="A20" s="168">
        <f t="shared" si="0"/>
        <v>5</v>
      </c>
      <c r="B20" s="14" t="s">
        <v>202</v>
      </c>
      <c r="C20" s="168">
        <v>1957</v>
      </c>
      <c r="D20" s="168"/>
      <c r="E20" s="169" t="s">
        <v>232</v>
      </c>
      <c r="F20" s="168">
        <v>3</v>
      </c>
      <c r="G20" s="168">
        <v>5</v>
      </c>
      <c r="H20" s="162">
        <v>4667.03</v>
      </c>
      <c r="I20" s="162">
        <v>3425.11</v>
      </c>
      <c r="J20" s="162">
        <v>3201.3</v>
      </c>
      <c r="K20" s="168">
        <v>103</v>
      </c>
      <c r="L20" s="162">
        <f>'виды работ '!C15</f>
        <v>248005</v>
      </c>
      <c r="M20" s="162">
        <v>0</v>
      </c>
      <c r="N20" s="162">
        <v>0</v>
      </c>
      <c r="O20" s="162">
        <v>0</v>
      </c>
      <c r="P20" s="162">
        <f>L20</f>
        <v>248005</v>
      </c>
      <c r="Q20" s="162">
        <f>L20/H20</f>
        <v>53.139791259109117</v>
      </c>
      <c r="R20" s="162">
        <v>14593.7</v>
      </c>
      <c r="S20" s="24" t="s">
        <v>292</v>
      </c>
      <c r="T20" s="169" t="s">
        <v>245</v>
      </c>
    </row>
    <row r="21" spans="1:22" s="11" customFormat="1" ht="13.2" x14ac:dyDescent="0.25">
      <c r="A21" s="168">
        <f t="shared" si="0"/>
        <v>6</v>
      </c>
      <c r="B21" s="14" t="s">
        <v>231</v>
      </c>
      <c r="C21" s="168">
        <v>1956</v>
      </c>
      <c r="D21" s="168"/>
      <c r="E21" s="169" t="s">
        <v>232</v>
      </c>
      <c r="F21" s="168">
        <v>3</v>
      </c>
      <c r="G21" s="168">
        <v>4</v>
      </c>
      <c r="H21" s="28">
        <v>2697.82</v>
      </c>
      <c r="I21" s="162">
        <v>1793</v>
      </c>
      <c r="J21" s="162">
        <v>1609.11</v>
      </c>
      <c r="K21" s="168">
        <v>57</v>
      </c>
      <c r="L21" s="162">
        <f>'виды работ '!C16</f>
        <v>5808217</v>
      </c>
      <c r="M21" s="162">
        <v>0</v>
      </c>
      <c r="N21" s="162">
        <v>0</v>
      </c>
      <c r="O21" s="162">
        <v>0</v>
      </c>
      <c r="P21" s="162">
        <f t="shared" ref="P21" si="1">L21</f>
        <v>5808217</v>
      </c>
      <c r="Q21" s="162">
        <f t="shared" ref="Q21:Q51" si="2">L21/H21</f>
        <v>2152.929772927771</v>
      </c>
      <c r="R21" s="162">
        <v>14593.7</v>
      </c>
      <c r="S21" s="24" t="s">
        <v>292</v>
      </c>
      <c r="T21" s="169" t="s">
        <v>245</v>
      </c>
    </row>
    <row r="22" spans="1:22" s="11" customFormat="1" ht="13.2" x14ac:dyDescent="0.25">
      <c r="A22" s="168">
        <f t="shared" si="0"/>
        <v>7</v>
      </c>
      <c r="B22" s="14" t="s">
        <v>119</v>
      </c>
      <c r="C22" s="168">
        <v>1959</v>
      </c>
      <c r="D22" s="168"/>
      <c r="E22" s="169" t="s">
        <v>232</v>
      </c>
      <c r="F22" s="168">
        <v>3</v>
      </c>
      <c r="G22" s="168">
        <v>3</v>
      </c>
      <c r="H22" s="26">
        <v>1953.81</v>
      </c>
      <c r="I22" s="162">
        <v>1488.65</v>
      </c>
      <c r="J22" s="162">
        <v>1225.06</v>
      </c>
      <c r="K22" s="168">
        <v>58</v>
      </c>
      <c r="L22" s="175">
        <f>'виды работ '!C17</f>
        <v>651377</v>
      </c>
      <c r="M22" s="162">
        <v>0</v>
      </c>
      <c r="N22" s="162">
        <v>0</v>
      </c>
      <c r="O22" s="162">
        <v>0</v>
      </c>
      <c r="P22" s="162">
        <f>L22</f>
        <v>651377</v>
      </c>
      <c r="Q22" s="162">
        <f>L22/H22</f>
        <v>333.3880981262252</v>
      </c>
      <c r="R22" s="162">
        <v>14593.7</v>
      </c>
      <c r="S22" s="24" t="s">
        <v>292</v>
      </c>
      <c r="T22" s="169" t="s">
        <v>245</v>
      </c>
    </row>
    <row r="23" spans="1:22" s="11" customFormat="1" ht="13.2" x14ac:dyDescent="0.25">
      <c r="A23" s="168">
        <f t="shared" si="0"/>
        <v>8</v>
      </c>
      <c r="B23" s="14" t="s">
        <v>120</v>
      </c>
      <c r="C23" s="168">
        <v>1959</v>
      </c>
      <c r="D23" s="168"/>
      <c r="E23" s="169" t="s">
        <v>232</v>
      </c>
      <c r="F23" s="168">
        <v>3</v>
      </c>
      <c r="G23" s="168">
        <v>3</v>
      </c>
      <c r="H23" s="26">
        <v>1960.05</v>
      </c>
      <c r="I23" s="162">
        <v>1494.65</v>
      </c>
      <c r="J23" s="162">
        <v>1286.44</v>
      </c>
      <c r="K23" s="168">
        <v>47</v>
      </c>
      <c r="L23" s="162">
        <f>'виды работ '!C18</f>
        <v>652324</v>
      </c>
      <c r="M23" s="162">
        <v>0</v>
      </c>
      <c r="N23" s="162">
        <v>0</v>
      </c>
      <c r="O23" s="162">
        <v>0</v>
      </c>
      <c r="P23" s="162">
        <f>L23</f>
        <v>652324</v>
      </c>
      <c r="Q23" s="162">
        <f>L23/H23</f>
        <v>332.80987729904848</v>
      </c>
      <c r="R23" s="162">
        <v>14593.7</v>
      </c>
      <c r="S23" s="24" t="s">
        <v>292</v>
      </c>
      <c r="T23" s="169" t="s">
        <v>245</v>
      </c>
    </row>
    <row r="24" spans="1:22" s="11" customFormat="1" ht="13.2" x14ac:dyDescent="0.25">
      <c r="A24" s="168">
        <f t="shared" si="0"/>
        <v>9</v>
      </c>
      <c r="B24" s="14" t="s">
        <v>250</v>
      </c>
      <c r="C24" s="168">
        <v>1939</v>
      </c>
      <c r="D24" s="168"/>
      <c r="E24" s="169" t="s">
        <v>233</v>
      </c>
      <c r="F24" s="168">
        <v>5</v>
      </c>
      <c r="G24" s="168">
        <v>6</v>
      </c>
      <c r="H24" s="162">
        <v>6105.89</v>
      </c>
      <c r="I24" s="162">
        <v>2877.91</v>
      </c>
      <c r="J24" s="162">
        <v>2523.83</v>
      </c>
      <c r="K24" s="168">
        <v>100</v>
      </c>
      <c r="L24" s="175">
        <f>'виды работ '!C19</f>
        <v>1472299</v>
      </c>
      <c r="M24" s="162">
        <v>0</v>
      </c>
      <c r="N24" s="162">
        <v>0</v>
      </c>
      <c r="O24" s="162">
        <v>0</v>
      </c>
      <c r="P24" s="162">
        <f>L24</f>
        <v>1472299</v>
      </c>
      <c r="Q24" s="162">
        <f>L24/H24</f>
        <v>241.12766525436913</v>
      </c>
      <c r="R24" s="162">
        <v>14593.7</v>
      </c>
      <c r="S24" s="24" t="s">
        <v>292</v>
      </c>
      <c r="T24" s="169" t="s">
        <v>245</v>
      </c>
    </row>
    <row r="25" spans="1:22" s="11" customFormat="1" ht="13.2" x14ac:dyDescent="0.25">
      <c r="A25" s="168">
        <f t="shared" si="0"/>
        <v>10</v>
      </c>
      <c r="B25" s="14" t="s">
        <v>121</v>
      </c>
      <c r="C25" s="29">
        <v>1956</v>
      </c>
      <c r="D25" s="168"/>
      <c r="E25" s="169" t="s">
        <v>232</v>
      </c>
      <c r="F25" s="168">
        <v>3</v>
      </c>
      <c r="G25" s="168">
        <v>3</v>
      </c>
      <c r="H25" s="26">
        <v>1853.61</v>
      </c>
      <c r="I25" s="162">
        <v>1326.61</v>
      </c>
      <c r="J25" s="162">
        <v>1308.3499999999999</v>
      </c>
      <c r="K25" s="168">
        <v>33</v>
      </c>
      <c r="L25" s="175">
        <f>'виды работ '!C20</f>
        <v>208505</v>
      </c>
      <c r="M25" s="162">
        <v>0</v>
      </c>
      <c r="N25" s="162">
        <v>0</v>
      </c>
      <c r="O25" s="162">
        <v>0</v>
      </c>
      <c r="P25" s="162">
        <f>L25</f>
        <v>208505</v>
      </c>
      <c r="Q25" s="162">
        <f>L25/H25</f>
        <v>112.48590588095662</v>
      </c>
      <c r="R25" s="162">
        <v>14593.7</v>
      </c>
      <c r="S25" s="24" t="s">
        <v>292</v>
      </c>
      <c r="T25" s="169" t="s">
        <v>245</v>
      </c>
      <c r="V25" s="189"/>
    </row>
    <row r="26" spans="1:22" s="11" customFormat="1" ht="13.2" x14ac:dyDescent="0.25">
      <c r="A26" s="168">
        <f t="shared" si="0"/>
        <v>11</v>
      </c>
      <c r="B26" s="14" t="s">
        <v>123</v>
      </c>
      <c r="C26" s="168">
        <v>1954</v>
      </c>
      <c r="D26" s="168"/>
      <c r="E26" s="169" t="s">
        <v>232</v>
      </c>
      <c r="F26" s="168">
        <v>2</v>
      </c>
      <c r="G26" s="168">
        <v>2</v>
      </c>
      <c r="H26" s="26">
        <v>932.3</v>
      </c>
      <c r="I26" s="162">
        <v>723.29</v>
      </c>
      <c r="J26" s="162">
        <v>479.82</v>
      </c>
      <c r="K26" s="168">
        <v>30</v>
      </c>
      <c r="L26" s="175">
        <f>'виды работ '!C21</f>
        <v>129732</v>
      </c>
      <c r="M26" s="162">
        <v>0</v>
      </c>
      <c r="N26" s="162">
        <v>0</v>
      </c>
      <c r="O26" s="162">
        <v>0</v>
      </c>
      <c r="P26" s="162">
        <f t="shared" ref="P26:P27" si="3">L26</f>
        <v>129732</v>
      </c>
      <c r="Q26" s="162">
        <f t="shared" si="2"/>
        <v>139.15263327255175</v>
      </c>
      <c r="R26" s="162">
        <v>14593.7</v>
      </c>
      <c r="S26" s="24" t="s">
        <v>292</v>
      </c>
      <c r="T26" s="169" t="s">
        <v>245</v>
      </c>
      <c r="V26" s="189"/>
    </row>
    <row r="27" spans="1:22" s="11" customFormat="1" ht="13.2" x14ac:dyDescent="0.25">
      <c r="A27" s="168">
        <f t="shared" si="0"/>
        <v>12</v>
      </c>
      <c r="B27" s="14" t="s">
        <v>251</v>
      </c>
      <c r="C27" s="168">
        <v>1959</v>
      </c>
      <c r="D27" s="168"/>
      <c r="E27" s="169" t="s">
        <v>233</v>
      </c>
      <c r="F27" s="168">
        <v>3</v>
      </c>
      <c r="G27" s="168">
        <v>4</v>
      </c>
      <c r="H27" s="162">
        <v>3765.88</v>
      </c>
      <c r="I27" s="162">
        <v>1700.62</v>
      </c>
      <c r="J27" s="162">
        <v>1493.83</v>
      </c>
      <c r="K27" s="168">
        <v>68</v>
      </c>
      <c r="L27" s="175">
        <f>'виды работ '!C22</f>
        <v>1472299</v>
      </c>
      <c r="M27" s="162">
        <v>0</v>
      </c>
      <c r="N27" s="162">
        <v>0</v>
      </c>
      <c r="O27" s="162">
        <v>0</v>
      </c>
      <c r="P27" s="162">
        <f t="shared" si="3"/>
        <v>1472299</v>
      </c>
      <c r="Q27" s="162">
        <f t="shared" si="2"/>
        <v>390.95749200718024</v>
      </c>
      <c r="R27" s="162">
        <v>14593.7</v>
      </c>
      <c r="S27" s="24" t="s">
        <v>292</v>
      </c>
      <c r="T27" s="169" t="s">
        <v>245</v>
      </c>
      <c r="V27" s="189"/>
    </row>
    <row r="28" spans="1:22" s="11" customFormat="1" ht="13.2" x14ac:dyDescent="0.25">
      <c r="A28" s="219" t="s">
        <v>18</v>
      </c>
      <c r="B28" s="220"/>
      <c r="C28" s="175" t="s">
        <v>236</v>
      </c>
      <c r="D28" s="175" t="s">
        <v>236</v>
      </c>
      <c r="E28" s="175" t="s">
        <v>236</v>
      </c>
      <c r="F28" s="175" t="s">
        <v>236</v>
      </c>
      <c r="G28" s="175" t="s">
        <v>236</v>
      </c>
      <c r="H28" s="162">
        <f>SUM(H16:H27)</f>
        <v>34912.21</v>
      </c>
      <c r="I28" s="162">
        <f t="shared" ref="I28:P28" si="4">SUM(I16:I27)</f>
        <v>22331.25</v>
      </c>
      <c r="J28" s="162">
        <f t="shared" si="4"/>
        <v>18332.760000000002</v>
      </c>
      <c r="K28" s="161">
        <f t="shared" si="4"/>
        <v>654</v>
      </c>
      <c r="L28" s="162">
        <f>SUM(L16:L27)</f>
        <v>26289836</v>
      </c>
      <c r="M28" s="162">
        <f t="shared" si="4"/>
        <v>0</v>
      </c>
      <c r="N28" s="162">
        <f t="shared" si="4"/>
        <v>0</v>
      </c>
      <c r="O28" s="162">
        <f t="shared" si="4"/>
        <v>0</v>
      </c>
      <c r="P28" s="162">
        <f t="shared" si="4"/>
        <v>26289836</v>
      </c>
      <c r="Q28" s="162">
        <f t="shared" si="2"/>
        <v>753.02697824056395</v>
      </c>
      <c r="R28" s="30" t="s">
        <v>236</v>
      </c>
      <c r="S28" s="24" t="s">
        <v>236</v>
      </c>
      <c r="T28" s="169" t="s">
        <v>236</v>
      </c>
      <c r="U28" s="189">
        <f>'[1]характеристика мкд'!$L$29</f>
        <v>26700930</v>
      </c>
      <c r="V28" s="189">
        <f>'[1]виды работ '!$C$24</f>
        <v>411094</v>
      </c>
    </row>
    <row r="29" spans="1:22" s="11" customFormat="1" ht="15.75" customHeight="1" x14ac:dyDescent="0.25">
      <c r="A29" s="216" t="s">
        <v>124</v>
      </c>
      <c r="B29" s="217"/>
      <c r="C29" s="217"/>
      <c r="D29" s="217"/>
      <c r="E29" s="218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189"/>
      <c r="V29" s="189"/>
    </row>
    <row r="30" spans="1:22" s="11" customFormat="1" ht="13.2" x14ac:dyDescent="0.25">
      <c r="A30" s="31">
        <f>A27+1</f>
        <v>13</v>
      </c>
      <c r="B30" s="14" t="s">
        <v>252</v>
      </c>
      <c r="C30" s="169">
        <v>1976</v>
      </c>
      <c r="D30" s="169"/>
      <c r="E30" s="169" t="s">
        <v>237</v>
      </c>
      <c r="F30" s="169">
        <v>3</v>
      </c>
      <c r="G30" s="169">
        <v>4</v>
      </c>
      <c r="H30" s="175">
        <v>1241.4000000000001</v>
      </c>
      <c r="I30" s="175">
        <v>793.2</v>
      </c>
      <c r="J30" s="175">
        <v>525</v>
      </c>
      <c r="K30" s="169">
        <v>62</v>
      </c>
      <c r="L30" s="162">
        <f>'виды работ '!C25</f>
        <v>11333799</v>
      </c>
      <c r="M30" s="162">
        <v>0</v>
      </c>
      <c r="N30" s="162">
        <v>0</v>
      </c>
      <c r="O30" s="162">
        <v>0</v>
      </c>
      <c r="P30" s="162">
        <f>L30</f>
        <v>11333799</v>
      </c>
      <c r="Q30" s="162">
        <f>L30/H30</f>
        <v>9129.8525857902368</v>
      </c>
      <c r="R30" s="162">
        <v>14593.7</v>
      </c>
      <c r="S30" s="24" t="s">
        <v>292</v>
      </c>
      <c r="T30" s="169" t="s">
        <v>245</v>
      </c>
      <c r="U30" s="189"/>
      <c r="V30" s="189"/>
    </row>
    <row r="31" spans="1:22" s="11" customFormat="1" ht="13.2" x14ac:dyDescent="0.25">
      <c r="A31" s="31">
        <f>A30+1</f>
        <v>14</v>
      </c>
      <c r="B31" s="14" t="s">
        <v>253</v>
      </c>
      <c r="C31" s="169">
        <v>1976</v>
      </c>
      <c r="D31" s="169"/>
      <c r="E31" s="169" t="s">
        <v>233</v>
      </c>
      <c r="F31" s="169">
        <v>2</v>
      </c>
      <c r="G31" s="169">
        <v>3</v>
      </c>
      <c r="H31" s="175">
        <v>919.28</v>
      </c>
      <c r="I31" s="175">
        <v>443</v>
      </c>
      <c r="J31" s="175">
        <v>253.69</v>
      </c>
      <c r="K31" s="169">
        <v>39</v>
      </c>
      <c r="L31" s="162">
        <f>'виды работ '!C26</f>
        <v>9750264</v>
      </c>
      <c r="M31" s="162">
        <v>0</v>
      </c>
      <c r="N31" s="162">
        <v>0</v>
      </c>
      <c r="O31" s="162">
        <v>0</v>
      </c>
      <c r="P31" s="162">
        <f>L31</f>
        <v>9750264</v>
      </c>
      <c r="Q31" s="162">
        <f>L31/H31</f>
        <v>10606.413715081368</v>
      </c>
      <c r="R31" s="162">
        <v>14593.7</v>
      </c>
      <c r="S31" s="24" t="s">
        <v>292</v>
      </c>
      <c r="T31" s="169" t="s">
        <v>245</v>
      </c>
      <c r="U31" s="189"/>
      <c r="V31" s="189"/>
    </row>
    <row r="32" spans="1:22" s="11" customFormat="1" ht="13.2" x14ac:dyDescent="0.25">
      <c r="A32" s="219" t="s">
        <v>18</v>
      </c>
      <c r="B32" s="220"/>
      <c r="C32" s="175" t="s">
        <v>236</v>
      </c>
      <c r="D32" s="175" t="s">
        <v>236</v>
      </c>
      <c r="E32" s="175" t="s">
        <v>236</v>
      </c>
      <c r="F32" s="175" t="s">
        <v>236</v>
      </c>
      <c r="G32" s="175" t="s">
        <v>236</v>
      </c>
      <c r="H32" s="162">
        <f>SUM(H30:H31)</f>
        <v>2160.6800000000003</v>
      </c>
      <c r="I32" s="162">
        <f t="shared" ref="I32:P32" si="5">SUM(I30:I31)</f>
        <v>1236.2</v>
      </c>
      <c r="J32" s="162">
        <f t="shared" si="5"/>
        <v>778.69</v>
      </c>
      <c r="K32" s="161">
        <f t="shared" si="5"/>
        <v>101</v>
      </c>
      <c r="L32" s="162">
        <f>SUM(L30:L31)</f>
        <v>21084063</v>
      </c>
      <c r="M32" s="162">
        <f t="shared" si="5"/>
        <v>0</v>
      </c>
      <c r="N32" s="162">
        <f t="shared" si="5"/>
        <v>0</v>
      </c>
      <c r="O32" s="162">
        <f t="shared" si="5"/>
        <v>0</v>
      </c>
      <c r="P32" s="162">
        <f t="shared" si="5"/>
        <v>21084063</v>
      </c>
      <c r="Q32" s="162">
        <f>L32/H32</f>
        <v>9758.0682933150656</v>
      </c>
      <c r="R32" s="30" t="s">
        <v>236</v>
      </c>
      <c r="S32" s="24" t="s">
        <v>236</v>
      </c>
      <c r="T32" s="169" t="s">
        <v>236</v>
      </c>
      <c r="U32" s="189">
        <f>'[2]характеристика мкд'!$L$19</f>
        <v>21533474</v>
      </c>
      <c r="V32" s="189">
        <f>'[2]виды работ '!$C$14</f>
        <v>449411</v>
      </c>
    </row>
    <row r="33" spans="1:22" s="11" customFormat="1" ht="13.2" x14ac:dyDescent="0.25">
      <c r="A33" s="216" t="s">
        <v>125</v>
      </c>
      <c r="B33" s="217"/>
      <c r="C33" s="217"/>
      <c r="D33" s="217"/>
      <c r="E33" s="218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189"/>
      <c r="V33" s="189"/>
    </row>
    <row r="34" spans="1:22" s="11" customFormat="1" ht="13.2" x14ac:dyDescent="0.25">
      <c r="A34" s="32">
        <f>A31+1</f>
        <v>15</v>
      </c>
      <c r="B34" s="22" t="s">
        <v>254</v>
      </c>
      <c r="C34" s="168">
        <v>1977</v>
      </c>
      <c r="D34" s="168"/>
      <c r="E34" s="169" t="s">
        <v>233</v>
      </c>
      <c r="F34" s="168">
        <v>3</v>
      </c>
      <c r="G34" s="168">
        <v>3</v>
      </c>
      <c r="H34" s="33">
        <v>1470</v>
      </c>
      <c r="I34" s="33">
        <v>1267.5</v>
      </c>
      <c r="J34" s="33">
        <v>913.3</v>
      </c>
      <c r="K34" s="168">
        <v>51</v>
      </c>
      <c r="L34" s="175">
        <f>'виды работ '!C29</f>
        <v>158880</v>
      </c>
      <c r="M34" s="162">
        <v>0</v>
      </c>
      <c r="N34" s="162">
        <v>0</v>
      </c>
      <c r="O34" s="162">
        <v>0</v>
      </c>
      <c r="P34" s="162">
        <f>L34</f>
        <v>158880</v>
      </c>
      <c r="Q34" s="162">
        <f t="shared" si="2"/>
        <v>108.08163265306122</v>
      </c>
      <c r="R34" s="162">
        <v>14593.7</v>
      </c>
      <c r="S34" s="24" t="s">
        <v>292</v>
      </c>
      <c r="T34" s="169" t="s">
        <v>245</v>
      </c>
      <c r="U34" s="189"/>
      <c r="V34" s="189"/>
    </row>
    <row r="35" spans="1:22" s="11" customFormat="1" ht="13.2" x14ac:dyDescent="0.25">
      <c r="A35" s="32">
        <f>A34+1</f>
        <v>16</v>
      </c>
      <c r="B35" s="22" t="s">
        <v>255</v>
      </c>
      <c r="C35" s="168">
        <v>1977</v>
      </c>
      <c r="D35" s="168"/>
      <c r="E35" s="169" t="s">
        <v>233</v>
      </c>
      <c r="F35" s="168">
        <v>3</v>
      </c>
      <c r="G35" s="168">
        <v>3</v>
      </c>
      <c r="H35" s="162">
        <v>1457</v>
      </c>
      <c r="I35" s="33">
        <v>1269.3</v>
      </c>
      <c r="J35" s="33">
        <v>1075.2</v>
      </c>
      <c r="K35" s="168">
        <v>51</v>
      </c>
      <c r="L35" s="175">
        <f>'виды работ '!C30</f>
        <v>158159</v>
      </c>
      <c r="M35" s="162">
        <v>0</v>
      </c>
      <c r="N35" s="162">
        <v>0</v>
      </c>
      <c r="O35" s="162">
        <v>0</v>
      </c>
      <c r="P35" s="162">
        <f>L35</f>
        <v>158159</v>
      </c>
      <c r="Q35" s="162">
        <f t="shared" si="2"/>
        <v>108.55113246396705</v>
      </c>
      <c r="R35" s="162">
        <v>14593.7</v>
      </c>
      <c r="S35" s="24" t="s">
        <v>292</v>
      </c>
      <c r="T35" s="169" t="s">
        <v>245</v>
      </c>
      <c r="U35" s="189"/>
      <c r="V35" s="189"/>
    </row>
    <row r="36" spans="1:22" s="11" customFormat="1" ht="13.2" x14ac:dyDescent="0.25">
      <c r="A36" s="32">
        <f>A35+1</f>
        <v>17</v>
      </c>
      <c r="B36" s="22" t="s">
        <v>256</v>
      </c>
      <c r="C36" s="168">
        <v>1978</v>
      </c>
      <c r="D36" s="168"/>
      <c r="E36" s="169" t="s">
        <v>233</v>
      </c>
      <c r="F36" s="168">
        <v>3</v>
      </c>
      <c r="G36" s="168">
        <v>3</v>
      </c>
      <c r="H36" s="162">
        <v>1455</v>
      </c>
      <c r="I36" s="33">
        <v>1269.3</v>
      </c>
      <c r="J36" s="33">
        <v>1037</v>
      </c>
      <c r="K36" s="168">
        <v>43</v>
      </c>
      <c r="L36" s="175">
        <f>'виды работ '!C31</f>
        <v>158048</v>
      </c>
      <c r="M36" s="162">
        <v>0</v>
      </c>
      <c r="N36" s="162">
        <v>0</v>
      </c>
      <c r="O36" s="162">
        <v>0</v>
      </c>
      <c r="P36" s="162">
        <f>L36</f>
        <v>158048</v>
      </c>
      <c r="Q36" s="162">
        <f t="shared" si="2"/>
        <v>108.62405498281787</v>
      </c>
      <c r="R36" s="162">
        <v>14593.7</v>
      </c>
      <c r="S36" s="24" t="s">
        <v>292</v>
      </c>
      <c r="T36" s="169" t="s">
        <v>245</v>
      </c>
      <c r="U36" s="189"/>
      <c r="V36" s="189"/>
    </row>
    <row r="37" spans="1:22" s="11" customFormat="1" ht="17.25" customHeight="1" x14ac:dyDescent="0.25">
      <c r="A37" s="219" t="s">
        <v>18</v>
      </c>
      <c r="B37" s="220"/>
      <c r="C37" s="175" t="s">
        <v>236</v>
      </c>
      <c r="D37" s="175" t="s">
        <v>236</v>
      </c>
      <c r="E37" s="175" t="s">
        <v>236</v>
      </c>
      <c r="F37" s="175" t="s">
        <v>236</v>
      </c>
      <c r="G37" s="175" t="s">
        <v>236</v>
      </c>
      <c r="H37" s="175">
        <f>SUM(H34:H36)</f>
        <v>4382</v>
      </c>
      <c r="I37" s="175">
        <f t="shared" ref="I37:P37" si="6">SUM(I34:I36)</f>
        <v>3806.1000000000004</v>
      </c>
      <c r="J37" s="175">
        <f t="shared" si="6"/>
        <v>3025.5</v>
      </c>
      <c r="K37" s="174">
        <f t="shared" si="6"/>
        <v>145</v>
      </c>
      <c r="L37" s="175">
        <f>SUM(L34:L36)</f>
        <v>475087</v>
      </c>
      <c r="M37" s="175">
        <f t="shared" si="6"/>
        <v>0</v>
      </c>
      <c r="N37" s="175">
        <f t="shared" si="6"/>
        <v>0</v>
      </c>
      <c r="O37" s="175">
        <f t="shared" si="6"/>
        <v>0</v>
      </c>
      <c r="P37" s="175">
        <f t="shared" si="6"/>
        <v>475087</v>
      </c>
      <c r="Q37" s="162">
        <f t="shared" si="2"/>
        <v>108.41784573254222</v>
      </c>
      <c r="R37" s="24" t="s">
        <v>236</v>
      </c>
      <c r="S37" s="24" t="s">
        <v>236</v>
      </c>
      <c r="T37" s="24" t="s">
        <v>236</v>
      </c>
      <c r="U37" s="189">
        <f>'[3]характеристика мкд'!$L$20</f>
        <v>475087</v>
      </c>
      <c r="V37" s="189">
        <f>'[3]виды работ '!$C$15</f>
        <v>0</v>
      </c>
    </row>
    <row r="38" spans="1:22" s="11" customFormat="1" ht="17.25" customHeight="1" x14ac:dyDescent="0.25">
      <c r="A38" s="221" t="s">
        <v>198</v>
      </c>
      <c r="B38" s="222"/>
      <c r="C38" s="222"/>
      <c r="D38" s="222"/>
      <c r="E38" s="223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189"/>
      <c r="V38" s="189"/>
    </row>
    <row r="39" spans="1:22" s="11" customFormat="1" ht="17.25" customHeight="1" x14ac:dyDescent="0.25">
      <c r="A39" s="174">
        <f>A36+1</f>
        <v>18</v>
      </c>
      <c r="B39" s="14" t="s">
        <v>263</v>
      </c>
      <c r="C39" s="168">
        <v>1988</v>
      </c>
      <c r="D39" s="168"/>
      <c r="E39" s="169" t="s">
        <v>237</v>
      </c>
      <c r="F39" s="168">
        <v>5</v>
      </c>
      <c r="G39" s="168">
        <v>5</v>
      </c>
      <c r="H39" s="168">
        <v>5332.5</v>
      </c>
      <c r="I39" s="168">
        <v>3702.7</v>
      </c>
      <c r="J39" s="168">
        <v>3452.5</v>
      </c>
      <c r="K39" s="168">
        <v>187</v>
      </c>
      <c r="L39" s="175">
        <f>'виды работ '!C34</f>
        <v>4523754</v>
      </c>
      <c r="M39" s="162">
        <v>0</v>
      </c>
      <c r="N39" s="162">
        <v>0</v>
      </c>
      <c r="O39" s="162">
        <v>0</v>
      </c>
      <c r="P39" s="162">
        <f>L39</f>
        <v>4523754</v>
      </c>
      <c r="Q39" s="162">
        <f>L39/H39</f>
        <v>848.33642756680729</v>
      </c>
      <c r="R39" s="162">
        <v>14593.7</v>
      </c>
      <c r="S39" s="24" t="s">
        <v>292</v>
      </c>
      <c r="T39" s="169" t="s">
        <v>245</v>
      </c>
      <c r="U39" s="189"/>
      <c r="V39" s="189"/>
    </row>
    <row r="40" spans="1:22" s="11" customFormat="1" ht="17.25" customHeight="1" x14ac:dyDescent="0.25">
      <c r="A40" s="174">
        <f>A39+1</f>
        <v>19</v>
      </c>
      <c r="B40" s="14" t="s">
        <v>258</v>
      </c>
      <c r="C40" s="168">
        <v>1989</v>
      </c>
      <c r="D40" s="168"/>
      <c r="E40" s="169" t="s">
        <v>237</v>
      </c>
      <c r="F40" s="168">
        <v>5</v>
      </c>
      <c r="G40" s="168">
        <v>10</v>
      </c>
      <c r="H40" s="33">
        <v>11067.9</v>
      </c>
      <c r="I40" s="33">
        <v>7655.7</v>
      </c>
      <c r="J40" s="33">
        <v>6532.18</v>
      </c>
      <c r="K40" s="168">
        <v>352</v>
      </c>
      <c r="L40" s="175">
        <f>'виды работ '!C35</f>
        <v>7753335</v>
      </c>
      <c r="M40" s="162">
        <v>0</v>
      </c>
      <c r="N40" s="162">
        <v>0</v>
      </c>
      <c r="O40" s="162">
        <v>0</v>
      </c>
      <c r="P40" s="162">
        <f>L40</f>
        <v>7753335</v>
      </c>
      <c r="Q40" s="162">
        <f>L40/H40</f>
        <v>700.52448974060121</v>
      </c>
      <c r="R40" s="162">
        <v>14593.7</v>
      </c>
      <c r="S40" s="24" t="s">
        <v>292</v>
      </c>
      <c r="T40" s="169" t="s">
        <v>245</v>
      </c>
      <c r="U40" s="189"/>
      <c r="V40" s="189"/>
    </row>
    <row r="41" spans="1:22" s="11" customFormat="1" ht="17.25" customHeight="1" x14ac:dyDescent="0.25">
      <c r="A41" s="174">
        <f t="shared" ref="A41:A46" si="7">A40+1</f>
        <v>20</v>
      </c>
      <c r="B41" s="14" t="s">
        <v>257</v>
      </c>
      <c r="C41" s="168">
        <v>1983</v>
      </c>
      <c r="D41" s="168"/>
      <c r="E41" s="169" t="s">
        <v>237</v>
      </c>
      <c r="F41" s="168">
        <v>5</v>
      </c>
      <c r="G41" s="168">
        <v>8</v>
      </c>
      <c r="H41" s="33">
        <v>5951</v>
      </c>
      <c r="I41" s="33">
        <v>5156</v>
      </c>
      <c r="J41" s="33">
        <v>5156</v>
      </c>
      <c r="K41" s="168">
        <v>159</v>
      </c>
      <c r="L41" s="175">
        <f>'виды работ '!C36</f>
        <v>4788813</v>
      </c>
      <c r="M41" s="162">
        <v>0</v>
      </c>
      <c r="N41" s="162">
        <v>0</v>
      </c>
      <c r="O41" s="162">
        <v>0</v>
      </c>
      <c r="P41" s="162">
        <f t="shared" ref="P41:P46" si="8">L41</f>
        <v>4788813</v>
      </c>
      <c r="Q41" s="162">
        <f t="shared" ref="Q41:Q47" si="9">L41/H41</f>
        <v>804.70727608805248</v>
      </c>
      <c r="R41" s="162">
        <v>14593.7</v>
      </c>
      <c r="S41" s="24" t="s">
        <v>292</v>
      </c>
      <c r="T41" s="169" t="s">
        <v>245</v>
      </c>
      <c r="U41" s="189"/>
      <c r="V41" s="189"/>
    </row>
    <row r="42" spans="1:22" s="11" customFormat="1" ht="17.25" customHeight="1" x14ac:dyDescent="0.25">
      <c r="A42" s="174">
        <f t="shared" si="7"/>
        <v>21</v>
      </c>
      <c r="B42" s="14" t="s">
        <v>259</v>
      </c>
      <c r="C42" s="168">
        <v>1958</v>
      </c>
      <c r="D42" s="168"/>
      <c r="E42" s="169" t="s">
        <v>233</v>
      </c>
      <c r="F42" s="168">
        <v>3</v>
      </c>
      <c r="G42" s="168">
        <v>3</v>
      </c>
      <c r="H42" s="169">
        <v>2924.57</v>
      </c>
      <c r="I42" s="33">
        <v>1114.3900000000001</v>
      </c>
      <c r="J42" s="33">
        <v>988.27</v>
      </c>
      <c r="K42" s="168">
        <v>51</v>
      </c>
      <c r="L42" s="175">
        <f>'виды работ '!C37</f>
        <v>3363363</v>
      </c>
      <c r="M42" s="162">
        <v>0</v>
      </c>
      <c r="N42" s="162">
        <v>0</v>
      </c>
      <c r="O42" s="162">
        <v>0</v>
      </c>
      <c r="P42" s="162">
        <f t="shared" si="8"/>
        <v>3363363</v>
      </c>
      <c r="Q42" s="162">
        <f t="shared" si="9"/>
        <v>1150.0367575404248</v>
      </c>
      <c r="R42" s="162">
        <v>14593.7</v>
      </c>
      <c r="S42" s="24" t="s">
        <v>292</v>
      </c>
      <c r="T42" s="169" t="s">
        <v>245</v>
      </c>
      <c r="U42" s="189"/>
      <c r="V42" s="189"/>
    </row>
    <row r="43" spans="1:22" s="11" customFormat="1" ht="17.25" customHeight="1" x14ac:dyDescent="0.25">
      <c r="A43" s="174">
        <f t="shared" si="7"/>
        <v>22</v>
      </c>
      <c r="B43" s="14" t="s">
        <v>262</v>
      </c>
      <c r="C43" s="168">
        <v>1958</v>
      </c>
      <c r="D43" s="168"/>
      <c r="E43" s="169" t="s">
        <v>233</v>
      </c>
      <c r="F43" s="168">
        <v>3</v>
      </c>
      <c r="G43" s="168">
        <v>3</v>
      </c>
      <c r="H43" s="169">
        <v>3486.18</v>
      </c>
      <c r="I43" s="33">
        <v>1130.5</v>
      </c>
      <c r="J43" s="33">
        <v>1079.4000000000001</v>
      </c>
      <c r="K43" s="168">
        <v>40</v>
      </c>
      <c r="L43" s="175">
        <f>'виды работ '!C38</f>
        <v>3357223</v>
      </c>
      <c r="M43" s="162">
        <v>0</v>
      </c>
      <c r="N43" s="162">
        <v>0</v>
      </c>
      <c r="O43" s="162">
        <v>0</v>
      </c>
      <c r="P43" s="162">
        <f>L43</f>
        <v>3357223</v>
      </c>
      <c r="Q43" s="162">
        <f>L43/H43</f>
        <v>963.00908157352751</v>
      </c>
      <c r="R43" s="162">
        <v>14593.7</v>
      </c>
      <c r="S43" s="24" t="s">
        <v>292</v>
      </c>
      <c r="T43" s="169" t="s">
        <v>245</v>
      </c>
      <c r="U43" s="189"/>
      <c r="V43" s="189"/>
    </row>
    <row r="44" spans="1:22" s="11" customFormat="1" ht="17.25" customHeight="1" x14ac:dyDescent="0.25">
      <c r="A44" s="174">
        <f t="shared" si="7"/>
        <v>23</v>
      </c>
      <c r="B44" s="14" t="s">
        <v>260</v>
      </c>
      <c r="C44" s="168">
        <v>1958</v>
      </c>
      <c r="D44" s="168"/>
      <c r="E44" s="169" t="s">
        <v>233</v>
      </c>
      <c r="F44" s="168">
        <v>3</v>
      </c>
      <c r="G44" s="168">
        <v>3</v>
      </c>
      <c r="H44" s="169">
        <v>3603.17</v>
      </c>
      <c r="I44" s="33">
        <v>1159.32</v>
      </c>
      <c r="J44" s="33">
        <v>1033.3399999999999</v>
      </c>
      <c r="K44" s="168">
        <v>39</v>
      </c>
      <c r="L44" s="175">
        <f>'виды работ '!C39</f>
        <v>3614224</v>
      </c>
      <c r="M44" s="162">
        <v>0</v>
      </c>
      <c r="N44" s="162">
        <v>0</v>
      </c>
      <c r="O44" s="162">
        <v>0</v>
      </c>
      <c r="P44" s="162">
        <f t="shared" si="8"/>
        <v>3614224</v>
      </c>
      <c r="Q44" s="162">
        <f t="shared" si="9"/>
        <v>1003.0678541395494</v>
      </c>
      <c r="R44" s="162">
        <v>14593.7</v>
      </c>
      <c r="S44" s="24" t="s">
        <v>292</v>
      </c>
      <c r="T44" s="169" t="s">
        <v>245</v>
      </c>
      <c r="U44" s="189"/>
      <c r="V44" s="189"/>
    </row>
    <row r="45" spans="1:22" s="11" customFormat="1" ht="17.25" customHeight="1" x14ac:dyDescent="0.25">
      <c r="A45" s="174">
        <f t="shared" si="7"/>
        <v>24</v>
      </c>
      <c r="B45" s="14" t="s">
        <v>264</v>
      </c>
      <c r="C45" s="168">
        <v>1981</v>
      </c>
      <c r="D45" s="168"/>
      <c r="E45" s="168" t="s">
        <v>238</v>
      </c>
      <c r="F45" s="168">
        <v>5</v>
      </c>
      <c r="G45" s="168">
        <v>4</v>
      </c>
      <c r="H45" s="168">
        <v>4072.1</v>
      </c>
      <c r="I45" s="168">
        <v>2824.2</v>
      </c>
      <c r="J45" s="168">
        <v>441.61</v>
      </c>
      <c r="K45" s="168">
        <v>115</v>
      </c>
      <c r="L45" s="175">
        <f>'виды работ '!C40</f>
        <v>1369645</v>
      </c>
      <c r="M45" s="162">
        <v>0</v>
      </c>
      <c r="N45" s="162">
        <v>0</v>
      </c>
      <c r="O45" s="162">
        <v>0</v>
      </c>
      <c r="P45" s="162">
        <f>L45</f>
        <v>1369645</v>
      </c>
      <c r="Q45" s="162">
        <f>L45/H45</f>
        <v>336.34856707841163</v>
      </c>
      <c r="R45" s="162">
        <v>14593.7</v>
      </c>
      <c r="S45" s="24" t="s">
        <v>292</v>
      </c>
      <c r="T45" s="169" t="s">
        <v>245</v>
      </c>
      <c r="U45" s="189"/>
      <c r="V45" s="189"/>
    </row>
    <row r="46" spans="1:22" s="11" customFormat="1" ht="17.25" customHeight="1" x14ac:dyDescent="0.25">
      <c r="A46" s="174">
        <f t="shared" si="7"/>
        <v>25</v>
      </c>
      <c r="B46" s="14" t="s">
        <v>261</v>
      </c>
      <c r="C46" s="168">
        <v>1961</v>
      </c>
      <c r="D46" s="168"/>
      <c r="E46" s="169" t="s">
        <v>233</v>
      </c>
      <c r="F46" s="168">
        <v>4</v>
      </c>
      <c r="G46" s="168">
        <v>2</v>
      </c>
      <c r="H46" s="33">
        <v>2235.12</v>
      </c>
      <c r="I46" s="33">
        <v>1246.9100000000001</v>
      </c>
      <c r="J46" s="33">
        <v>1207.31</v>
      </c>
      <c r="K46" s="168">
        <v>57</v>
      </c>
      <c r="L46" s="175">
        <f>'виды работ '!C41</f>
        <v>1852329</v>
      </c>
      <c r="M46" s="162">
        <v>0</v>
      </c>
      <c r="N46" s="162">
        <v>0</v>
      </c>
      <c r="O46" s="162">
        <v>0</v>
      </c>
      <c r="P46" s="162">
        <f t="shared" si="8"/>
        <v>1852329</v>
      </c>
      <c r="Q46" s="162">
        <f t="shared" si="9"/>
        <v>828.73805433265329</v>
      </c>
      <c r="R46" s="162">
        <v>14593.7</v>
      </c>
      <c r="S46" s="24" t="s">
        <v>292</v>
      </c>
      <c r="T46" s="169" t="s">
        <v>245</v>
      </c>
      <c r="U46" s="189"/>
      <c r="V46" s="189"/>
    </row>
    <row r="47" spans="1:22" s="11" customFormat="1" ht="17.25" customHeight="1" x14ac:dyDescent="0.25">
      <c r="A47" s="225" t="s">
        <v>18</v>
      </c>
      <c r="B47" s="225"/>
      <c r="C47" s="175" t="s">
        <v>236</v>
      </c>
      <c r="D47" s="175" t="s">
        <v>236</v>
      </c>
      <c r="E47" s="175" t="s">
        <v>236</v>
      </c>
      <c r="F47" s="175" t="s">
        <v>236</v>
      </c>
      <c r="G47" s="175" t="s">
        <v>236</v>
      </c>
      <c r="H47" s="175">
        <f>SUM(H39:H46)</f>
        <v>38672.54</v>
      </c>
      <c r="I47" s="175">
        <f t="shared" ref="I47:P47" si="10">SUM(I39:I46)</f>
        <v>23989.72</v>
      </c>
      <c r="J47" s="175">
        <f t="shared" si="10"/>
        <v>19890.610000000004</v>
      </c>
      <c r="K47" s="174">
        <f t="shared" si="10"/>
        <v>1000</v>
      </c>
      <c r="L47" s="175">
        <f>SUM(L39:L46)</f>
        <v>30622686</v>
      </c>
      <c r="M47" s="175">
        <f t="shared" si="10"/>
        <v>0</v>
      </c>
      <c r="N47" s="175">
        <f t="shared" si="10"/>
        <v>0</v>
      </c>
      <c r="O47" s="175">
        <f t="shared" si="10"/>
        <v>0</v>
      </c>
      <c r="P47" s="175">
        <f t="shared" si="10"/>
        <v>30622686</v>
      </c>
      <c r="Q47" s="162">
        <f t="shared" si="9"/>
        <v>791.84573860418789</v>
      </c>
      <c r="R47" s="24" t="s">
        <v>236</v>
      </c>
      <c r="S47" s="24" t="s">
        <v>236</v>
      </c>
      <c r="T47" s="24" t="s">
        <v>236</v>
      </c>
      <c r="U47" s="189">
        <f>'[4]характеристика мкд'!$L$25</f>
        <v>31267446</v>
      </c>
      <c r="V47" s="189">
        <f>'[4]виды работ '!$C$20</f>
        <v>644760</v>
      </c>
    </row>
    <row r="48" spans="1:22" s="11" customFormat="1" ht="17.25" customHeight="1" x14ac:dyDescent="0.25">
      <c r="A48" s="226" t="s">
        <v>126</v>
      </c>
      <c r="B48" s="227"/>
      <c r="C48" s="227"/>
      <c r="D48" s="227"/>
      <c r="E48" s="228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189"/>
      <c r="V48" s="189"/>
    </row>
    <row r="49" spans="1:22" s="11" customFormat="1" ht="17.25" customHeight="1" x14ac:dyDescent="0.25">
      <c r="A49" s="34">
        <f>A46+1</f>
        <v>26</v>
      </c>
      <c r="B49" s="14" t="s">
        <v>265</v>
      </c>
      <c r="C49" s="168">
        <v>1990</v>
      </c>
      <c r="D49" s="168"/>
      <c r="E49" s="169" t="s">
        <v>237</v>
      </c>
      <c r="F49" s="168">
        <v>3</v>
      </c>
      <c r="G49" s="168">
        <v>4</v>
      </c>
      <c r="H49" s="33">
        <v>2529.9</v>
      </c>
      <c r="I49" s="33">
        <v>1692</v>
      </c>
      <c r="J49" s="33">
        <v>957</v>
      </c>
      <c r="K49" s="168">
        <v>76</v>
      </c>
      <c r="L49" s="175">
        <f>'виды работ '!C44</f>
        <v>6742461</v>
      </c>
      <c r="M49" s="162">
        <v>0</v>
      </c>
      <c r="N49" s="162">
        <v>0</v>
      </c>
      <c r="O49" s="162">
        <v>0</v>
      </c>
      <c r="P49" s="162">
        <f>L49</f>
        <v>6742461</v>
      </c>
      <c r="Q49" s="162">
        <f t="shared" ref="Q49:Q50" si="11">L49/H49</f>
        <v>2665.1096881299654</v>
      </c>
      <c r="R49" s="162">
        <v>14593.7</v>
      </c>
      <c r="S49" s="24" t="s">
        <v>292</v>
      </c>
      <c r="T49" s="169" t="s">
        <v>245</v>
      </c>
      <c r="U49" s="189"/>
      <c r="V49" s="189"/>
    </row>
    <row r="50" spans="1:22" s="11" customFormat="1" ht="17.25" customHeight="1" x14ac:dyDescent="0.25">
      <c r="A50" s="219" t="s">
        <v>18</v>
      </c>
      <c r="B50" s="220"/>
      <c r="C50" s="175" t="s">
        <v>236</v>
      </c>
      <c r="D50" s="175" t="s">
        <v>236</v>
      </c>
      <c r="E50" s="175" t="s">
        <v>236</v>
      </c>
      <c r="F50" s="175" t="s">
        <v>236</v>
      </c>
      <c r="G50" s="175" t="s">
        <v>236</v>
      </c>
      <c r="H50" s="175">
        <f>SUM(H49)</f>
        <v>2529.9</v>
      </c>
      <c r="I50" s="175">
        <f t="shared" ref="I50:K50" si="12">SUM(I49)</f>
        <v>1692</v>
      </c>
      <c r="J50" s="175">
        <f t="shared" si="12"/>
        <v>957</v>
      </c>
      <c r="K50" s="174">
        <f t="shared" si="12"/>
        <v>76</v>
      </c>
      <c r="L50" s="175">
        <f>SUM(L49)</f>
        <v>6742461</v>
      </c>
      <c r="M50" s="175">
        <f t="shared" ref="M50:P50" si="13">SUM(M49)</f>
        <v>0</v>
      </c>
      <c r="N50" s="175">
        <f t="shared" si="13"/>
        <v>0</v>
      </c>
      <c r="O50" s="175">
        <f t="shared" si="13"/>
        <v>0</v>
      </c>
      <c r="P50" s="175">
        <f t="shared" si="13"/>
        <v>6742461</v>
      </c>
      <c r="Q50" s="162">
        <f t="shared" si="11"/>
        <v>2665.1096881299654</v>
      </c>
      <c r="R50" s="24" t="s">
        <v>236</v>
      </c>
      <c r="S50" s="24" t="s">
        <v>236</v>
      </c>
      <c r="T50" s="24" t="s">
        <v>236</v>
      </c>
      <c r="U50" s="189">
        <f>'[5]характеристика мкд'!$L$18</f>
        <v>6886076</v>
      </c>
      <c r="V50" s="189">
        <f>'[5]виды работ '!$C$13</f>
        <v>143615</v>
      </c>
    </row>
    <row r="51" spans="1:22" s="12" customFormat="1" ht="21.75" customHeight="1" x14ac:dyDescent="0.25">
      <c r="A51" s="221" t="s">
        <v>127</v>
      </c>
      <c r="B51" s="222"/>
      <c r="C51" s="223"/>
      <c r="D51" s="164" t="s">
        <v>236</v>
      </c>
      <c r="E51" s="164" t="s">
        <v>236</v>
      </c>
      <c r="F51" s="164" t="s">
        <v>236</v>
      </c>
      <c r="G51" s="164" t="s">
        <v>236</v>
      </c>
      <c r="H51" s="18">
        <f>H28+H37+H32+H50+H47</f>
        <v>82657.33</v>
      </c>
      <c r="I51" s="18">
        <f t="shared" ref="I51:P51" si="14">I28+I37+I32+I50+I47</f>
        <v>53055.270000000004</v>
      </c>
      <c r="J51" s="18">
        <f t="shared" si="14"/>
        <v>42984.560000000005</v>
      </c>
      <c r="K51" s="23">
        <f t="shared" si="14"/>
        <v>1976</v>
      </c>
      <c r="L51" s="18">
        <f>L28+L37+L32+L50+L47</f>
        <v>85214133</v>
      </c>
      <c r="M51" s="18">
        <f t="shared" si="14"/>
        <v>0</v>
      </c>
      <c r="N51" s="18">
        <f t="shared" si="14"/>
        <v>0</v>
      </c>
      <c r="O51" s="18">
        <f t="shared" si="14"/>
        <v>0</v>
      </c>
      <c r="P51" s="18">
        <f t="shared" si="14"/>
        <v>85214133</v>
      </c>
      <c r="Q51" s="18">
        <f t="shared" si="2"/>
        <v>1030.9325621817206</v>
      </c>
      <c r="R51" s="35" t="s">
        <v>236</v>
      </c>
      <c r="S51" s="36" t="s">
        <v>236</v>
      </c>
      <c r="T51" s="167" t="s">
        <v>236</v>
      </c>
      <c r="U51" s="18">
        <f>U28+U37+U32+U50+U47</f>
        <v>86863013</v>
      </c>
      <c r="V51" s="18">
        <f>V28+V37+V32+V50+V47</f>
        <v>1648880</v>
      </c>
    </row>
    <row r="52" spans="1:22" s="11" customFormat="1" ht="17.25" customHeight="1" x14ac:dyDescent="0.25">
      <c r="A52" s="214" t="s">
        <v>128</v>
      </c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V52" s="189"/>
    </row>
    <row r="53" spans="1:22" s="11" customFormat="1" ht="18.75" customHeight="1" x14ac:dyDescent="0.25">
      <c r="A53" s="221" t="s">
        <v>129</v>
      </c>
      <c r="B53" s="222"/>
      <c r="C53" s="222"/>
      <c r="D53" s="222"/>
      <c r="E53" s="223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V53" s="189"/>
    </row>
    <row r="54" spans="1:22" s="11" customFormat="1" ht="13.2" x14ac:dyDescent="0.25">
      <c r="A54" s="32">
        <f>A49+1</f>
        <v>27</v>
      </c>
      <c r="B54" s="14" t="s">
        <v>266</v>
      </c>
      <c r="C54" s="168">
        <v>1972</v>
      </c>
      <c r="D54" s="168"/>
      <c r="E54" s="169" t="s">
        <v>237</v>
      </c>
      <c r="F54" s="168">
        <v>5</v>
      </c>
      <c r="G54" s="168">
        <v>4</v>
      </c>
      <c r="H54" s="33">
        <v>3597</v>
      </c>
      <c r="I54" s="33">
        <v>3597</v>
      </c>
      <c r="J54" s="33">
        <v>3270</v>
      </c>
      <c r="K54" s="168">
        <v>210</v>
      </c>
      <c r="L54" s="175">
        <f>'виды работ '!C49</f>
        <v>2721735</v>
      </c>
      <c r="M54" s="162">
        <v>0</v>
      </c>
      <c r="N54" s="162">
        <v>0</v>
      </c>
      <c r="O54" s="162">
        <v>0</v>
      </c>
      <c r="P54" s="175">
        <f>L54</f>
        <v>2721735</v>
      </c>
      <c r="Q54" s="162">
        <f>L54/H54</f>
        <v>756.66805671392831</v>
      </c>
      <c r="R54" s="162">
        <v>14593.7</v>
      </c>
      <c r="S54" s="24" t="s">
        <v>292</v>
      </c>
      <c r="T54" s="169" t="s">
        <v>245</v>
      </c>
      <c r="V54" s="189"/>
    </row>
    <row r="55" spans="1:22" s="11" customFormat="1" ht="16.5" customHeight="1" x14ac:dyDescent="0.25">
      <c r="A55" s="219" t="s">
        <v>18</v>
      </c>
      <c r="B55" s="220"/>
      <c r="C55" s="175" t="s">
        <v>236</v>
      </c>
      <c r="D55" s="175" t="s">
        <v>236</v>
      </c>
      <c r="E55" s="175" t="s">
        <v>236</v>
      </c>
      <c r="F55" s="175" t="s">
        <v>236</v>
      </c>
      <c r="G55" s="175" t="s">
        <v>236</v>
      </c>
      <c r="H55" s="162">
        <f t="shared" ref="H55:P55" si="15">SUM(H54:H54)</f>
        <v>3597</v>
      </c>
      <c r="I55" s="162">
        <f t="shared" si="15"/>
        <v>3597</v>
      </c>
      <c r="J55" s="162">
        <f t="shared" si="15"/>
        <v>3270</v>
      </c>
      <c r="K55" s="168">
        <f t="shared" si="15"/>
        <v>210</v>
      </c>
      <c r="L55" s="162">
        <f t="shared" si="15"/>
        <v>2721735</v>
      </c>
      <c r="M55" s="162">
        <f t="shared" si="15"/>
        <v>0</v>
      </c>
      <c r="N55" s="162">
        <f t="shared" si="15"/>
        <v>0</v>
      </c>
      <c r="O55" s="162">
        <f t="shared" si="15"/>
        <v>0</v>
      </c>
      <c r="P55" s="162">
        <f t="shared" si="15"/>
        <v>2721735</v>
      </c>
      <c r="Q55" s="162">
        <f>L55/H55</f>
        <v>756.66805671392831</v>
      </c>
      <c r="R55" s="30" t="s">
        <v>236</v>
      </c>
      <c r="S55" s="24" t="s">
        <v>236</v>
      </c>
      <c r="T55" s="169" t="s">
        <v>236</v>
      </c>
      <c r="U55" s="189">
        <f>'[6]характеристика мкд'!$L$18</f>
        <v>2779515</v>
      </c>
      <c r="V55" s="189">
        <f>'[6]виды работ '!$C$13</f>
        <v>57780</v>
      </c>
    </row>
    <row r="56" spans="1:22" s="11" customFormat="1" ht="15.75" customHeight="1" x14ac:dyDescent="0.25">
      <c r="A56" s="221" t="s">
        <v>130</v>
      </c>
      <c r="B56" s="222"/>
      <c r="C56" s="222"/>
      <c r="D56" s="222"/>
      <c r="E56" s="223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189"/>
      <c r="V56" s="189"/>
    </row>
    <row r="57" spans="1:22" s="11" customFormat="1" ht="13.2" x14ac:dyDescent="0.25">
      <c r="A57" s="31">
        <f>A54+1</f>
        <v>28</v>
      </c>
      <c r="B57" s="14" t="s">
        <v>267</v>
      </c>
      <c r="C57" s="40">
        <v>1980</v>
      </c>
      <c r="D57" s="40"/>
      <c r="E57" s="169" t="s">
        <v>237</v>
      </c>
      <c r="F57" s="40">
        <v>5</v>
      </c>
      <c r="G57" s="40">
        <v>6</v>
      </c>
      <c r="H57" s="8">
        <v>6648.34</v>
      </c>
      <c r="I57" s="169">
        <v>4828.04</v>
      </c>
      <c r="J57" s="8">
        <v>4586.6400000000003</v>
      </c>
      <c r="K57" s="9">
        <v>247</v>
      </c>
      <c r="L57" s="162">
        <f>'виды работ '!C52</f>
        <v>1756464</v>
      </c>
      <c r="M57" s="162">
        <v>0</v>
      </c>
      <c r="N57" s="162">
        <v>0</v>
      </c>
      <c r="O57" s="162">
        <v>0</v>
      </c>
      <c r="P57" s="175">
        <f>L57</f>
        <v>1756464</v>
      </c>
      <c r="Q57" s="162">
        <f t="shared" ref="Q57:Q72" si="16">L57/H57</f>
        <v>264.19587445888749</v>
      </c>
      <c r="R57" s="162">
        <v>14593.7</v>
      </c>
      <c r="S57" s="24" t="s">
        <v>292</v>
      </c>
      <c r="T57" s="169" t="s">
        <v>245</v>
      </c>
      <c r="U57" s="189"/>
      <c r="V57" s="189"/>
    </row>
    <row r="58" spans="1:22" s="11" customFormat="1" ht="13.2" x14ac:dyDescent="0.25">
      <c r="A58" s="31">
        <f>A57+1</f>
        <v>29</v>
      </c>
      <c r="B58" s="14" t="s">
        <v>269</v>
      </c>
      <c r="C58" s="40">
        <v>1964</v>
      </c>
      <c r="D58" s="40"/>
      <c r="E58" s="169" t="s">
        <v>233</v>
      </c>
      <c r="F58" s="40">
        <v>4</v>
      </c>
      <c r="G58" s="40">
        <v>2</v>
      </c>
      <c r="H58" s="8">
        <v>2176.54</v>
      </c>
      <c r="I58" s="169">
        <v>1739.16</v>
      </c>
      <c r="J58" s="8">
        <v>1042.1400000000001</v>
      </c>
      <c r="K58" s="9">
        <v>60</v>
      </c>
      <c r="L58" s="162">
        <f>'виды работ '!C53</f>
        <v>2549294</v>
      </c>
      <c r="M58" s="162">
        <v>0</v>
      </c>
      <c r="N58" s="162">
        <v>0</v>
      </c>
      <c r="O58" s="162">
        <v>0</v>
      </c>
      <c r="P58" s="175">
        <f>L58</f>
        <v>2549294</v>
      </c>
      <c r="Q58" s="162">
        <f t="shared" si="16"/>
        <v>1171.2598895494684</v>
      </c>
      <c r="R58" s="162">
        <v>14593.7</v>
      </c>
      <c r="S58" s="24" t="s">
        <v>292</v>
      </c>
      <c r="T58" s="169" t="s">
        <v>245</v>
      </c>
      <c r="U58" s="189"/>
      <c r="V58" s="189"/>
    </row>
    <row r="59" spans="1:22" s="11" customFormat="1" ht="13.2" x14ac:dyDescent="0.25">
      <c r="A59" s="219" t="s">
        <v>18</v>
      </c>
      <c r="B59" s="220"/>
      <c r="C59" s="175" t="s">
        <v>236</v>
      </c>
      <c r="D59" s="175" t="s">
        <v>236</v>
      </c>
      <c r="E59" s="175" t="s">
        <v>236</v>
      </c>
      <c r="F59" s="175" t="s">
        <v>236</v>
      </c>
      <c r="G59" s="175" t="s">
        <v>236</v>
      </c>
      <c r="H59" s="38">
        <f>SUM(H57:H58)</f>
        <v>8824.880000000001</v>
      </c>
      <c r="I59" s="38">
        <f t="shared" ref="I59:P59" si="17">SUM(I57:I58)</f>
        <v>6567.2</v>
      </c>
      <c r="J59" s="38">
        <f t="shared" si="17"/>
        <v>5628.7800000000007</v>
      </c>
      <c r="K59" s="39">
        <f t="shared" si="17"/>
        <v>307</v>
      </c>
      <c r="L59" s="38">
        <f>SUM(L57:L58)</f>
        <v>4305758</v>
      </c>
      <c r="M59" s="38">
        <f t="shared" si="17"/>
        <v>0</v>
      </c>
      <c r="N59" s="38">
        <f t="shared" si="17"/>
        <v>0</v>
      </c>
      <c r="O59" s="38">
        <f t="shared" si="17"/>
        <v>0</v>
      </c>
      <c r="P59" s="38">
        <f t="shared" si="17"/>
        <v>4305758</v>
      </c>
      <c r="Q59" s="162">
        <f>L59/H59</f>
        <v>487.91122372202221</v>
      </c>
      <c r="R59" s="30" t="s">
        <v>236</v>
      </c>
      <c r="S59" s="24" t="s">
        <v>236</v>
      </c>
      <c r="T59" s="169" t="s">
        <v>236</v>
      </c>
      <c r="U59" s="189">
        <f>'[7]характеристика мкд'!$L$18</f>
        <v>4395508</v>
      </c>
      <c r="V59" s="189">
        <f>'[7]виды работ '!$C$13</f>
        <v>89750</v>
      </c>
    </row>
    <row r="60" spans="1:22" s="11" customFormat="1" ht="15.75" customHeight="1" x14ac:dyDescent="0.25">
      <c r="A60" s="221" t="s">
        <v>131</v>
      </c>
      <c r="B60" s="222"/>
      <c r="C60" s="222"/>
      <c r="D60" s="222"/>
      <c r="E60" s="223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189"/>
      <c r="V60" s="189"/>
    </row>
    <row r="61" spans="1:22" s="11" customFormat="1" ht="13.2" x14ac:dyDescent="0.25">
      <c r="A61" s="32">
        <f>A58+1</f>
        <v>30</v>
      </c>
      <c r="B61" s="14" t="s">
        <v>270</v>
      </c>
      <c r="C61" s="168">
        <v>1971</v>
      </c>
      <c r="D61" s="168"/>
      <c r="E61" s="169" t="s">
        <v>237</v>
      </c>
      <c r="F61" s="168">
        <v>5</v>
      </c>
      <c r="G61" s="168">
        <v>4</v>
      </c>
      <c r="H61" s="168">
        <v>2608.6999999999998</v>
      </c>
      <c r="I61" s="168">
        <v>2608.6999999999998</v>
      </c>
      <c r="J61" s="33">
        <v>2188</v>
      </c>
      <c r="K61" s="168">
        <v>123</v>
      </c>
      <c r="L61" s="175">
        <f>'виды работ '!C56</f>
        <v>2143211</v>
      </c>
      <c r="M61" s="162">
        <v>0</v>
      </c>
      <c r="N61" s="162">
        <v>0</v>
      </c>
      <c r="O61" s="162">
        <v>0</v>
      </c>
      <c r="P61" s="175">
        <f>L61</f>
        <v>2143211</v>
      </c>
      <c r="Q61" s="162">
        <f>L61/H61</f>
        <v>821.56284739525438</v>
      </c>
      <c r="R61" s="162">
        <v>14593.7</v>
      </c>
      <c r="S61" s="24" t="s">
        <v>292</v>
      </c>
      <c r="T61" s="169" t="s">
        <v>245</v>
      </c>
      <c r="U61" s="189"/>
      <c r="V61" s="189"/>
    </row>
    <row r="62" spans="1:22" s="11" customFormat="1" ht="13.2" x14ac:dyDescent="0.25">
      <c r="A62" s="219" t="s">
        <v>18</v>
      </c>
      <c r="B62" s="220"/>
      <c r="C62" s="175" t="s">
        <v>236</v>
      </c>
      <c r="D62" s="175" t="s">
        <v>236</v>
      </c>
      <c r="E62" s="175" t="s">
        <v>236</v>
      </c>
      <c r="F62" s="175" t="s">
        <v>236</v>
      </c>
      <c r="G62" s="175" t="s">
        <v>236</v>
      </c>
      <c r="H62" s="162">
        <f t="shared" ref="H62:Q62" si="18">SUM(H61:H61)</f>
        <v>2608.6999999999998</v>
      </c>
      <c r="I62" s="162">
        <f t="shared" si="18"/>
        <v>2608.6999999999998</v>
      </c>
      <c r="J62" s="162">
        <f t="shared" si="18"/>
        <v>2188</v>
      </c>
      <c r="K62" s="161">
        <f t="shared" si="18"/>
        <v>123</v>
      </c>
      <c r="L62" s="162">
        <f t="shared" si="18"/>
        <v>2143211</v>
      </c>
      <c r="M62" s="162">
        <f t="shared" si="18"/>
        <v>0</v>
      </c>
      <c r="N62" s="162">
        <f t="shared" si="18"/>
        <v>0</v>
      </c>
      <c r="O62" s="162">
        <f t="shared" si="18"/>
        <v>0</v>
      </c>
      <c r="P62" s="162">
        <f t="shared" si="18"/>
        <v>2143211</v>
      </c>
      <c r="Q62" s="162">
        <f t="shared" si="18"/>
        <v>821.56284739525438</v>
      </c>
      <c r="R62" s="30" t="s">
        <v>236</v>
      </c>
      <c r="S62" s="24" t="s">
        <v>236</v>
      </c>
      <c r="T62" s="169" t="s">
        <v>236</v>
      </c>
      <c r="U62" s="189">
        <f>'[8]характеристика мкд'!$L$17</f>
        <v>2188665</v>
      </c>
      <c r="V62" s="189">
        <f>'[8]виды работ '!$C$12</f>
        <v>45454</v>
      </c>
    </row>
    <row r="63" spans="1:22" s="11" customFormat="1" ht="13.2" x14ac:dyDescent="0.25">
      <c r="A63" s="235" t="s">
        <v>132</v>
      </c>
      <c r="B63" s="235"/>
      <c r="C63" s="235"/>
      <c r="D63" s="235"/>
      <c r="E63" s="235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189"/>
      <c r="V63" s="189"/>
    </row>
    <row r="64" spans="1:22" s="11" customFormat="1" ht="13.2" x14ac:dyDescent="0.25">
      <c r="A64" s="34">
        <f>A61+1</f>
        <v>31</v>
      </c>
      <c r="B64" s="14" t="s">
        <v>271</v>
      </c>
      <c r="C64" s="169">
        <v>1974</v>
      </c>
      <c r="D64" s="168"/>
      <c r="E64" s="169" t="s">
        <v>237</v>
      </c>
      <c r="F64" s="168">
        <v>5</v>
      </c>
      <c r="G64" s="168">
        <v>4</v>
      </c>
      <c r="H64" s="33">
        <v>2714.7</v>
      </c>
      <c r="I64" s="33">
        <v>2714.7</v>
      </c>
      <c r="J64" s="33">
        <v>2269</v>
      </c>
      <c r="K64" s="169">
        <v>161</v>
      </c>
      <c r="L64" s="162">
        <f>'виды работ '!C59</f>
        <v>2118891</v>
      </c>
      <c r="M64" s="162">
        <v>0</v>
      </c>
      <c r="N64" s="162">
        <v>0</v>
      </c>
      <c r="O64" s="162">
        <v>0</v>
      </c>
      <c r="P64" s="175">
        <f>L64</f>
        <v>2118891</v>
      </c>
      <c r="Q64" s="162">
        <f>L64/H64</f>
        <v>780.5249198806498</v>
      </c>
      <c r="R64" s="162">
        <v>14593.7</v>
      </c>
      <c r="S64" s="24" t="s">
        <v>292</v>
      </c>
      <c r="T64" s="169" t="s">
        <v>245</v>
      </c>
      <c r="U64" s="189"/>
      <c r="V64" s="189"/>
    </row>
    <row r="65" spans="1:22" s="11" customFormat="1" ht="13.2" x14ac:dyDescent="0.25">
      <c r="A65" s="34">
        <f>A64+1</f>
        <v>32</v>
      </c>
      <c r="B65" s="14" t="s">
        <v>272</v>
      </c>
      <c r="C65" s="169">
        <v>1974</v>
      </c>
      <c r="D65" s="168"/>
      <c r="E65" s="169" t="s">
        <v>237</v>
      </c>
      <c r="F65" s="168">
        <v>5</v>
      </c>
      <c r="G65" s="168">
        <v>4</v>
      </c>
      <c r="H65" s="33">
        <v>2597.1999999999998</v>
      </c>
      <c r="I65" s="33">
        <v>2597.1999999999998</v>
      </c>
      <c r="J65" s="33">
        <v>2159</v>
      </c>
      <c r="K65" s="169">
        <v>143</v>
      </c>
      <c r="L65" s="162">
        <f>'виды работ '!C60</f>
        <v>2118996</v>
      </c>
      <c r="M65" s="162">
        <v>0</v>
      </c>
      <c r="N65" s="162">
        <v>0</v>
      </c>
      <c r="O65" s="162">
        <v>0</v>
      </c>
      <c r="P65" s="175">
        <f>L65</f>
        <v>2118996</v>
      </c>
      <c r="Q65" s="162">
        <f>L65/H65</f>
        <v>815.87709841367632</v>
      </c>
      <c r="R65" s="162">
        <v>14593.7</v>
      </c>
      <c r="S65" s="24" t="s">
        <v>292</v>
      </c>
      <c r="T65" s="169" t="s">
        <v>245</v>
      </c>
      <c r="U65" s="189"/>
      <c r="V65" s="189"/>
    </row>
    <row r="66" spans="1:22" s="11" customFormat="1" ht="13.2" x14ac:dyDescent="0.25">
      <c r="A66" s="34">
        <f>A65+1</f>
        <v>33</v>
      </c>
      <c r="B66" s="14" t="s">
        <v>273</v>
      </c>
      <c r="C66" s="169">
        <v>1969</v>
      </c>
      <c r="D66" s="168"/>
      <c r="E66" s="169" t="s">
        <v>233</v>
      </c>
      <c r="F66" s="168">
        <v>4</v>
      </c>
      <c r="G66" s="168">
        <v>4</v>
      </c>
      <c r="H66" s="33">
        <v>2485.6999999999998</v>
      </c>
      <c r="I66" s="33">
        <v>2485.6999999999998</v>
      </c>
      <c r="J66" s="33">
        <v>1916</v>
      </c>
      <c r="K66" s="169">
        <v>110</v>
      </c>
      <c r="L66" s="162">
        <f>'виды работ '!C61</f>
        <v>235787</v>
      </c>
      <c r="M66" s="162">
        <v>0</v>
      </c>
      <c r="N66" s="162">
        <v>0</v>
      </c>
      <c r="O66" s="162">
        <v>0</v>
      </c>
      <c r="P66" s="175">
        <f>L66</f>
        <v>235787</v>
      </c>
      <c r="Q66" s="162">
        <f>L66/H66</f>
        <v>94.857384237840449</v>
      </c>
      <c r="R66" s="162">
        <v>14593.7</v>
      </c>
      <c r="S66" s="24" t="s">
        <v>292</v>
      </c>
      <c r="T66" s="169" t="s">
        <v>245</v>
      </c>
      <c r="U66" s="189"/>
      <c r="V66" s="189"/>
    </row>
    <row r="67" spans="1:22" s="11" customFormat="1" ht="13.2" x14ac:dyDescent="0.25">
      <c r="A67" s="219" t="s">
        <v>18</v>
      </c>
      <c r="B67" s="220"/>
      <c r="C67" s="175" t="s">
        <v>236</v>
      </c>
      <c r="D67" s="175" t="s">
        <v>236</v>
      </c>
      <c r="E67" s="175" t="s">
        <v>236</v>
      </c>
      <c r="F67" s="175" t="s">
        <v>236</v>
      </c>
      <c r="G67" s="175" t="s">
        <v>236</v>
      </c>
      <c r="H67" s="162">
        <f>SUM(H64:H66)</f>
        <v>7797.5999999999995</v>
      </c>
      <c r="I67" s="162">
        <f t="shared" ref="I67:P67" si="19">SUM(I64:I66)</f>
        <v>7797.5999999999995</v>
      </c>
      <c r="J67" s="162">
        <f t="shared" si="19"/>
        <v>6344</v>
      </c>
      <c r="K67" s="161">
        <f t="shared" si="19"/>
        <v>414</v>
      </c>
      <c r="L67" s="162">
        <f>SUM(L64:L66)</f>
        <v>4473674</v>
      </c>
      <c r="M67" s="162">
        <f t="shared" si="19"/>
        <v>0</v>
      </c>
      <c r="N67" s="162">
        <f t="shared" si="19"/>
        <v>0</v>
      </c>
      <c r="O67" s="162">
        <f t="shared" si="19"/>
        <v>0</v>
      </c>
      <c r="P67" s="162">
        <f t="shared" si="19"/>
        <v>4473674</v>
      </c>
      <c r="Q67" s="162">
        <f>L67/H67</f>
        <v>573.72447932697241</v>
      </c>
      <c r="R67" s="30" t="s">
        <v>236</v>
      </c>
      <c r="S67" s="24" t="s">
        <v>236</v>
      </c>
      <c r="T67" s="169" t="s">
        <v>236</v>
      </c>
      <c r="U67" s="189">
        <f>'[9]характеристика мкд'!$L$19</f>
        <v>4563554</v>
      </c>
      <c r="V67" s="189">
        <f>'[9]виды работ '!$C$14</f>
        <v>89880</v>
      </c>
    </row>
    <row r="68" spans="1:22" s="11" customFormat="1" ht="13.2" x14ac:dyDescent="0.25">
      <c r="A68" s="235" t="s">
        <v>133</v>
      </c>
      <c r="B68" s="235"/>
      <c r="C68" s="235"/>
      <c r="D68" s="235"/>
      <c r="E68" s="235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189"/>
      <c r="V68" s="189"/>
    </row>
    <row r="69" spans="1:22" s="11" customFormat="1" ht="13.2" x14ac:dyDescent="0.25">
      <c r="A69" s="34">
        <f>A66+1</f>
        <v>34</v>
      </c>
      <c r="B69" s="37" t="s">
        <v>274</v>
      </c>
      <c r="C69" s="41">
        <v>1977</v>
      </c>
      <c r="D69" s="41"/>
      <c r="E69" s="169" t="s">
        <v>233</v>
      </c>
      <c r="F69" s="41">
        <v>3</v>
      </c>
      <c r="G69" s="41">
        <v>2</v>
      </c>
      <c r="H69" s="8">
        <v>1274.4000000000001</v>
      </c>
      <c r="I69" s="8">
        <v>743.4</v>
      </c>
      <c r="J69" s="8">
        <v>587.29</v>
      </c>
      <c r="K69" s="9">
        <v>65</v>
      </c>
      <c r="L69" s="162">
        <f>'виды работ '!C64</f>
        <v>2024108</v>
      </c>
      <c r="M69" s="162">
        <v>0</v>
      </c>
      <c r="N69" s="162">
        <v>0</v>
      </c>
      <c r="O69" s="162">
        <v>0</v>
      </c>
      <c r="P69" s="175">
        <f>L69</f>
        <v>2024108</v>
      </c>
      <c r="Q69" s="162">
        <f>L69/H69</f>
        <v>1588.2831136220966</v>
      </c>
      <c r="R69" s="162">
        <v>14593.7</v>
      </c>
      <c r="S69" s="24" t="s">
        <v>292</v>
      </c>
      <c r="T69" s="169" t="s">
        <v>245</v>
      </c>
      <c r="U69" s="189"/>
      <c r="V69" s="189"/>
    </row>
    <row r="70" spans="1:22" s="11" customFormat="1" ht="13.2" x14ac:dyDescent="0.25">
      <c r="A70" s="219" t="s">
        <v>18</v>
      </c>
      <c r="B70" s="220"/>
      <c r="C70" s="175" t="s">
        <v>236</v>
      </c>
      <c r="D70" s="175" t="s">
        <v>236</v>
      </c>
      <c r="E70" s="175" t="s">
        <v>236</v>
      </c>
      <c r="F70" s="175" t="s">
        <v>236</v>
      </c>
      <c r="G70" s="175" t="s">
        <v>236</v>
      </c>
      <c r="H70" s="162">
        <f>SUM(H69)</f>
        <v>1274.4000000000001</v>
      </c>
      <c r="I70" s="162">
        <f t="shared" ref="I70:P70" si="20">SUM(I69)</f>
        <v>743.4</v>
      </c>
      <c r="J70" s="162">
        <f t="shared" si="20"/>
        <v>587.29</v>
      </c>
      <c r="K70" s="161">
        <f t="shared" si="20"/>
        <v>65</v>
      </c>
      <c r="L70" s="162">
        <f t="shared" si="20"/>
        <v>2024108</v>
      </c>
      <c r="M70" s="162">
        <f t="shared" si="20"/>
        <v>0</v>
      </c>
      <c r="N70" s="162">
        <f t="shared" si="20"/>
        <v>0</v>
      </c>
      <c r="O70" s="162">
        <f t="shared" si="20"/>
        <v>0</v>
      </c>
      <c r="P70" s="162">
        <f t="shared" si="20"/>
        <v>2024108</v>
      </c>
      <c r="Q70" s="162">
        <f>L70/H70</f>
        <v>1588.2831136220966</v>
      </c>
      <c r="R70" s="30" t="s">
        <v>236</v>
      </c>
      <c r="S70" s="24" t="s">
        <v>236</v>
      </c>
      <c r="T70" s="169" t="s">
        <v>236</v>
      </c>
      <c r="U70" s="189">
        <f>'[10]характеристика мкд'!$L$17</f>
        <v>2067122</v>
      </c>
      <c r="V70" s="189">
        <f>'[10]виды работ '!$C$12</f>
        <v>43014</v>
      </c>
    </row>
    <row r="71" spans="1:22" s="11" customFormat="1" ht="15.75" customHeight="1" x14ac:dyDescent="0.25">
      <c r="A71" s="229" t="s">
        <v>134</v>
      </c>
      <c r="B71" s="230"/>
      <c r="C71" s="230"/>
      <c r="D71" s="230"/>
      <c r="E71" s="23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11"/>
      <c r="Q71" s="211"/>
      <c r="R71" s="211"/>
      <c r="S71" s="211"/>
      <c r="T71" s="211"/>
      <c r="U71" s="189"/>
      <c r="V71" s="189"/>
    </row>
    <row r="72" spans="1:22" s="11" customFormat="1" ht="13.2" x14ac:dyDescent="0.25">
      <c r="A72" s="31">
        <f>A69+1</f>
        <v>35</v>
      </c>
      <c r="B72" s="14" t="s">
        <v>275</v>
      </c>
      <c r="C72" s="168">
        <v>1980</v>
      </c>
      <c r="D72" s="168"/>
      <c r="E72" s="169" t="s">
        <v>237</v>
      </c>
      <c r="F72" s="168">
        <v>5</v>
      </c>
      <c r="G72" s="168">
        <v>6</v>
      </c>
      <c r="H72" s="33">
        <v>4865</v>
      </c>
      <c r="I72" s="33">
        <v>4865</v>
      </c>
      <c r="J72" s="33">
        <v>2840</v>
      </c>
      <c r="K72" s="168">
        <v>201</v>
      </c>
      <c r="L72" s="175">
        <f>'виды работ '!C67</f>
        <v>1000000</v>
      </c>
      <c r="M72" s="162">
        <v>0</v>
      </c>
      <c r="N72" s="162">
        <v>0</v>
      </c>
      <c r="O72" s="162">
        <v>0</v>
      </c>
      <c r="P72" s="175">
        <f>L72</f>
        <v>1000000</v>
      </c>
      <c r="Q72" s="162">
        <f t="shared" si="16"/>
        <v>205.54984583761563</v>
      </c>
      <c r="R72" s="162">
        <v>14593.7</v>
      </c>
      <c r="S72" s="24" t="s">
        <v>292</v>
      </c>
      <c r="T72" s="169" t="s">
        <v>245</v>
      </c>
      <c r="U72" s="189"/>
      <c r="V72" s="189"/>
    </row>
    <row r="73" spans="1:22" s="11" customFormat="1" ht="13.2" x14ac:dyDescent="0.25">
      <c r="A73" s="219" t="s">
        <v>18</v>
      </c>
      <c r="B73" s="220"/>
      <c r="C73" s="175" t="s">
        <v>236</v>
      </c>
      <c r="D73" s="175" t="s">
        <v>236</v>
      </c>
      <c r="E73" s="175" t="s">
        <v>236</v>
      </c>
      <c r="F73" s="175" t="s">
        <v>236</v>
      </c>
      <c r="G73" s="175" t="s">
        <v>236</v>
      </c>
      <c r="H73" s="162">
        <f>SUM(H72)</f>
        <v>4865</v>
      </c>
      <c r="I73" s="162">
        <f t="shared" ref="I73:P73" si="21">SUM(I72)</f>
        <v>4865</v>
      </c>
      <c r="J73" s="162">
        <f t="shared" si="21"/>
        <v>2840</v>
      </c>
      <c r="K73" s="161">
        <f t="shared" si="21"/>
        <v>201</v>
      </c>
      <c r="L73" s="162">
        <f t="shared" si="21"/>
        <v>1000000</v>
      </c>
      <c r="M73" s="162">
        <f t="shared" si="21"/>
        <v>0</v>
      </c>
      <c r="N73" s="162">
        <f t="shared" si="21"/>
        <v>0</v>
      </c>
      <c r="O73" s="162">
        <f t="shared" si="21"/>
        <v>0</v>
      </c>
      <c r="P73" s="162">
        <f t="shared" si="21"/>
        <v>1000000</v>
      </c>
      <c r="Q73" s="162">
        <f>L73/H73</f>
        <v>205.54984583761563</v>
      </c>
      <c r="R73" s="30" t="s">
        <v>236</v>
      </c>
      <c r="S73" s="24" t="s">
        <v>236</v>
      </c>
      <c r="T73" s="169" t="s">
        <v>236</v>
      </c>
      <c r="U73" s="189">
        <f>'[11]характеристика мкд'!$L$17</f>
        <v>1000000</v>
      </c>
      <c r="V73" s="189">
        <f>'[11]виды работ '!$C$12</f>
        <v>0</v>
      </c>
    </row>
    <row r="74" spans="1:22" s="12" customFormat="1" ht="13.2" x14ac:dyDescent="0.25">
      <c r="A74" s="221" t="s">
        <v>135</v>
      </c>
      <c r="B74" s="222"/>
      <c r="C74" s="223"/>
      <c r="D74" s="164" t="s">
        <v>236</v>
      </c>
      <c r="E74" s="164" t="s">
        <v>236</v>
      </c>
      <c r="F74" s="164" t="s">
        <v>236</v>
      </c>
      <c r="G74" s="164" t="s">
        <v>236</v>
      </c>
      <c r="H74" s="18">
        <f>H55+H59+H62+H73+H67+H70</f>
        <v>28967.58</v>
      </c>
      <c r="I74" s="18">
        <f t="shared" ref="I74:P74" si="22">I55+I59+I62+I73+I67+I70</f>
        <v>26178.9</v>
      </c>
      <c r="J74" s="18">
        <f t="shared" si="22"/>
        <v>20858.07</v>
      </c>
      <c r="K74" s="23">
        <f t="shared" si="22"/>
        <v>1320</v>
      </c>
      <c r="L74" s="18">
        <f>L55+L59+L62+L73+L67+L70</f>
        <v>16668486</v>
      </c>
      <c r="M74" s="18">
        <f t="shared" si="22"/>
        <v>0</v>
      </c>
      <c r="N74" s="18">
        <f t="shared" si="22"/>
        <v>0</v>
      </c>
      <c r="O74" s="18">
        <f t="shared" si="22"/>
        <v>0</v>
      </c>
      <c r="P74" s="18">
        <f t="shared" si="22"/>
        <v>16668486</v>
      </c>
      <c r="Q74" s="18">
        <f>L74/H74</f>
        <v>575.41865768559194</v>
      </c>
      <c r="R74" s="35" t="s">
        <v>236</v>
      </c>
      <c r="S74" s="36" t="s">
        <v>236</v>
      </c>
      <c r="T74" s="167" t="s">
        <v>236</v>
      </c>
      <c r="U74" s="18">
        <f>U55+U59+U62+U73+U67+U70</f>
        <v>16994364</v>
      </c>
      <c r="V74" s="18">
        <f>V55+V59+V62+V73+V67+V70</f>
        <v>325878</v>
      </c>
    </row>
    <row r="75" spans="1:22" s="11" customFormat="1" ht="15" customHeight="1" x14ac:dyDescent="0.25">
      <c r="A75" s="232" t="s">
        <v>16</v>
      </c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4"/>
      <c r="U75" s="10"/>
      <c r="V75" s="21"/>
    </row>
    <row r="76" spans="1:22" s="11" customFormat="1" ht="15" customHeight="1" x14ac:dyDescent="0.25">
      <c r="A76" s="243" t="s">
        <v>17</v>
      </c>
      <c r="B76" s="243"/>
      <c r="C76" s="243"/>
      <c r="D76" s="243"/>
      <c r="E76" s="243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7"/>
      <c r="U76" s="10"/>
      <c r="V76" s="21"/>
    </row>
    <row r="77" spans="1:22" s="11" customFormat="1" ht="15" customHeight="1" x14ac:dyDescent="0.25">
      <c r="A77" s="31">
        <f>A72+1</f>
        <v>36</v>
      </c>
      <c r="B77" s="14" t="s">
        <v>277</v>
      </c>
      <c r="C77" s="171">
        <v>1979</v>
      </c>
      <c r="D77" s="171" t="s">
        <v>239</v>
      </c>
      <c r="E77" s="169" t="s">
        <v>237</v>
      </c>
      <c r="F77" s="168">
        <v>5</v>
      </c>
      <c r="G77" s="168">
        <v>4</v>
      </c>
      <c r="H77" s="168">
        <v>3126.7</v>
      </c>
      <c r="I77" s="168">
        <v>3126.7</v>
      </c>
      <c r="J77" s="168">
        <v>1781.5</v>
      </c>
      <c r="K77" s="168">
        <v>145</v>
      </c>
      <c r="L77" s="162">
        <f>'виды работ '!C72</f>
        <v>4045111</v>
      </c>
      <c r="M77" s="162">
        <v>0</v>
      </c>
      <c r="N77" s="162">
        <v>0</v>
      </c>
      <c r="O77" s="162">
        <v>0</v>
      </c>
      <c r="P77" s="175">
        <f t="shared" ref="P77:P80" si="23">L77</f>
        <v>4045111</v>
      </c>
      <c r="Q77" s="162">
        <f t="shared" ref="Q77:Q80" si="24">L77/H77</f>
        <v>1293.7317299389133</v>
      </c>
      <c r="R77" s="162">
        <v>14593.7</v>
      </c>
      <c r="S77" s="24" t="s">
        <v>292</v>
      </c>
      <c r="T77" s="169" t="s">
        <v>245</v>
      </c>
      <c r="U77" s="10"/>
      <c r="V77" s="21"/>
    </row>
    <row r="78" spans="1:22" s="11" customFormat="1" ht="15" customHeight="1" x14ac:dyDescent="0.25">
      <c r="A78" s="31">
        <f>A77+1</f>
        <v>37</v>
      </c>
      <c r="B78" s="14" t="s">
        <v>278</v>
      </c>
      <c r="C78" s="168">
        <v>1978</v>
      </c>
      <c r="D78" s="168"/>
      <c r="E78" s="169" t="s">
        <v>237</v>
      </c>
      <c r="F78" s="168">
        <v>5</v>
      </c>
      <c r="G78" s="168">
        <v>4</v>
      </c>
      <c r="H78" s="168">
        <v>3050.2</v>
      </c>
      <c r="I78" s="168">
        <v>3050.2</v>
      </c>
      <c r="J78" s="168">
        <v>1741.5</v>
      </c>
      <c r="K78" s="168">
        <v>143</v>
      </c>
      <c r="L78" s="162">
        <f>'виды работ '!C73</f>
        <v>4044101</v>
      </c>
      <c r="M78" s="162">
        <v>0</v>
      </c>
      <c r="N78" s="162">
        <v>0</v>
      </c>
      <c r="O78" s="162">
        <v>0</v>
      </c>
      <c r="P78" s="175">
        <f t="shared" si="23"/>
        <v>4044101</v>
      </c>
      <c r="Q78" s="162">
        <f>L78/H78</f>
        <v>1325.8478132581472</v>
      </c>
      <c r="R78" s="162">
        <v>14593.7</v>
      </c>
      <c r="S78" s="24" t="s">
        <v>292</v>
      </c>
      <c r="T78" s="169" t="s">
        <v>245</v>
      </c>
      <c r="U78" s="10"/>
      <c r="V78" s="21"/>
    </row>
    <row r="79" spans="1:22" s="11" customFormat="1" ht="15" customHeight="1" x14ac:dyDescent="0.25">
      <c r="A79" s="31">
        <f t="shared" ref="A79:A80" si="25">A78+1</f>
        <v>38</v>
      </c>
      <c r="B79" s="14" t="s">
        <v>279</v>
      </c>
      <c r="C79" s="168">
        <v>1981</v>
      </c>
      <c r="D79" s="168"/>
      <c r="E79" s="169" t="s">
        <v>237</v>
      </c>
      <c r="F79" s="168">
        <v>5</v>
      </c>
      <c r="G79" s="168">
        <v>4</v>
      </c>
      <c r="H79" s="168">
        <v>3056.1</v>
      </c>
      <c r="I79" s="168">
        <v>3056.1</v>
      </c>
      <c r="J79" s="168">
        <v>1741</v>
      </c>
      <c r="K79" s="168">
        <v>120</v>
      </c>
      <c r="L79" s="162">
        <f>'виды работ '!C74</f>
        <v>4054829</v>
      </c>
      <c r="M79" s="162">
        <v>0</v>
      </c>
      <c r="N79" s="162">
        <v>0</v>
      </c>
      <c r="O79" s="162">
        <v>0</v>
      </c>
      <c r="P79" s="175">
        <f t="shared" si="23"/>
        <v>4054829</v>
      </c>
      <c r="Q79" s="162">
        <f t="shared" si="24"/>
        <v>1326.7985340793823</v>
      </c>
      <c r="R79" s="162">
        <v>14593.7</v>
      </c>
      <c r="S79" s="24" t="s">
        <v>292</v>
      </c>
      <c r="T79" s="169" t="s">
        <v>245</v>
      </c>
      <c r="U79" s="10"/>
      <c r="V79" s="21"/>
    </row>
    <row r="80" spans="1:22" s="11" customFormat="1" ht="15" customHeight="1" x14ac:dyDescent="0.25">
      <c r="A80" s="31">
        <f t="shared" si="25"/>
        <v>39</v>
      </c>
      <c r="B80" s="14" t="s">
        <v>280</v>
      </c>
      <c r="C80" s="169">
        <v>1984</v>
      </c>
      <c r="D80" s="168"/>
      <c r="E80" s="169" t="s">
        <v>237</v>
      </c>
      <c r="F80" s="168">
        <v>5</v>
      </c>
      <c r="G80" s="168">
        <v>4</v>
      </c>
      <c r="H80" s="168">
        <v>3058.7</v>
      </c>
      <c r="I80" s="168">
        <v>3058.7</v>
      </c>
      <c r="J80" s="168">
        <v>1750.8</v>
      </c>
      <c r="K80" s="169">
        <v>165</v>
      </c>
      <c r="L80" s="162">
        <f>'виды работ '!C75</f>
        <v>4054864</v>
      </c>
      <c r="M80" s="162">
        <v>0</v>
      </c>
      <c r="N80" s="162">
        <v>0</v>
      </c>
      <c r="O80" s="162">
        <v>0</v>
      </c>
      <c r="P80" s="175">
        <f t="shared" si="23"/>
        <v>4054864</v>
      </c>
      <c r="Q80" s="162">
        <f t="shared" si="24"/>
        <v>1325.6821525484684</v>
      </c>
      <c r="R80" s="162">
        <v>14593.7</v>
      </c>
      <c r="S80" s="24" t="s">
        <v>292</v>
      </c>
      <c r="T80" s="169" t="s">
        <v>245</v>
      </c>
      <c r="U80" s="10"/>
      <c r="V80" s="21"/>
    </row>
    <row r="81" spans="1:22" s="11" customFormat="1" ht="15" customHeight="1" x14ac:dyDescent="0.25">
      <c r="A81" s="225" t="s">
        <v>18</v>
      </c>
      <c r="B81" s="225"/>
      <c r="C81" s="175" t="s">
        <v>236</v>
      </c>
      <c r="D81" s="175" t="s">
        <v>236</v>
      </c>
      <c r="E81" s="175" t="s">
        <v>236</v>
      </c>
      <c r="F81" s="175" t="s">
        <v>236</v>
      </c>
      <c r="G81" s="175" t="s">
        <v>236</v>
      </c>
      <c r="H81" s="162">
        <f>SUM(H77:H80)</f>
        <v>12291.7</v>
      </c>
      <c r="I81" s="162">
        <f t="shared" ref="I81:P81" si="26">SUM(I77:I80)</f>
        <v>12291.7</v>
      </c>
      <c r="J81" s="162">
        <f t="shared" si="26"/>
        <v>7014.8</v>
      </c>
      <c r="K81" s="161">
        <f t="shared" si="26"/>
        <v>573</v>
      </c>
      <c r="L81" s="162">
        <f>SUM(L77:L80)</f>
        <v>16198905</v>
      </c>
      <c r="M81" s="162">
        <f t="shared" si="26"/>
        <v>0</v>
      </c>
      <c r="N81" s="162">
        <f t="shared" si="26"/>
        <v>0</v>
      </c>
      <c r="O81" s="162">
        <f t="shared" si="26"/>
        <v>0</v>
      </c>
      <c r="P81" s="162">
        <f t="shared" si="26"/>
        <v>16198905</v>
      </c>
      <c r="Q81" s="162">
        <f>L81/H81</f>
        <v>1317.8734430550696</v>
      </c>
      <c r="R81" s="30" t="s">
        <v>236</v>
      </c>
      <c r="S81" s="24" t="s">
        <v>236</v>
      </c>
      <c r="T81" s="169" t="s">
        <v>236</v>
      </c>
      <c r="U81" s="21">
        <f>'[12]характеристика мкд'!$L$21</f>
        <v>16468545</v>
      </c>
      <c r="V81" s="21">
        <f>'[12]виды работ '!$C$16</f>
        <v>269640</v>
      </c>
    </row>
    <row r="82" spans="1:22" s="11" customFormat="1" ht="16.5" customHeight="1" x14ac:dyDescent="0.25">
      <c r="A82" s="229" t="s">
        <v>19</v>
      </c>
      <c r="B82" s="230"/>
      <c r="C82" s="230"/>
      <c r="D82" s="230"/>
      <c r="E82" s="231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189"/>
      <c r="V82" s="189"/>
    </row>
    <row r="83" spans="1:22" s="12" customFormat="1" ht="22.5" customHeight="1" x14ac:dyDescent="0.25">
      <c r="A83" s="174">
        <f>A80+1</f>
        <v>40</v>
      </c>
      <c r="B83" s="14" t="s">
        <v>293</v>
      </c>
      <c r="C83" s="169">
        <v>1980</v>
      </c>
      <c r="D83" s="168"/>
      <c r="E83" s="169" t="s">
        <v>237</v>
      </c>
      <c r="F83" s="168">
        <v>9</v>
      </c>
      <c r="G83" s="168">
        <v>6</v>
      </c>
      <c r="H83" s="162">
        <v>13162.6</v>
      </c>
      <c r="I83" s="162">
        <v>11701</v>
      </c>
      <c r="J83" s="162">
        <v>11701</v>
      </c>
      <c r="K83" s="174">
        <v>614</v>
      </c>
      <c r="L83" s="175">
        <f>'виды работ '!C78</f>
        <v>4670528</v>
      </c>
      <c r="M83" s="175">
        <v>0</v>
      </c>
      <c r="N83" s="175">
        <v>0</v>
      </c>
      <c r="O83" s="175">
        <v>0</v>
      </c>
      <c r="P83" s="162">
        <f>L83</f>
        <v>4670528</v>
      </c>
      <c r="Q83" s="175">
        <f>L83/H83</f>
        <v>354.83323963350705</v>
      </c>
      <c r="R83" s="162">
        <v>14593.7</v>
      </c>
      <c r="S83" s="24" t="s">
        <v>292</v>
      </c>
      <c r="T83" s="169" t="s">
        <v>245</v>
      </c>
      <c r="U83" s="189"/>
      <c r="V83" s="193"/>
    </row>
    <row r="84" spans="1:22" s="11" customFormat="1" ht="18" customHeight="1" x14ac:dyDescent="0.25">
      <c r="A84" s="174">
        <f>A83+1</f>
        <v>41</v>
      </c>
      <c r="B84" s="14" t="s">
        <v>294</v>
      </c>
      <c r="C84" s="169">
        <v>1959</v>
      </c>
      <c r="D84" s="168"/>
      <c r="E84" s="169" t="s">
        <v>233</v>
      </c>
      <c r="F84" s="168">
        <v>3</v>
      </c>
      <c r="G84" s="168">
        <v>3</v>
      </c>
      <c r="H84" s="162">
        <v>1497.2</v>
      </c>
      <c r="I84" s="162">
        <v>1324.5</v>
      </c>
      <c r="J84" s="162">
        <v>1324.5</v>
      </c>
      <c r="K84" s="174">
        <v>63</v>
      </c>
      <c r="L84" s="175">
        <f>'виды работ '!C79</f>
        <v>5513505</v>
      </c>
      <c r="M84" s="175">
        <v>0</v>
      </c>
      <c r="N84" s="175">
        <v>0</v>
      </c>
      <c r="O84" s="175">
        <v>0</v>
      </c>
      <c r="P84" s="162">
        <f>L84</f>
        <v>5513505</v>
      </c>
      <c r="Q84" s="175">
        <f>L84/H84</f>
        <v>3682.5440822869355</v>
      </c>
      <c r="R84" s="162">
        <v>14593.7</v>
      </c>
      <c r="S84" s="24" t="s">
        <v>292</v>
      </c>
      <c r="T84" s="169" t="s">
        <v>245</v>
      </c>
      <c r="U84" s="189"/>
      <c r="V84" s="189"/>
    </row>
    <row r="85" spans="1:22" s="11" customFormat="1" ht="18.75" customHeight="1" x14ac:dyDescent="0.25">
      <c r="A85" s="174">
        <f>A84+1</f>
        <v>42</v>
      </c>
      <c r="B85" s="14" t="s">
        <v>295</v>
      </c>
      <c r="C85" s="168">
        <v>1961</v>
      </c>
      <c r="D85" s="168"/>
      <c r="E85" s="169" t="s">
        <v>233</v>
      </c>
      <c r="F85" s="168">
        <v>4</v>
      </c>
      <c r="G85" s="168">
        <v>3</v>
      </c>
      <c r="H85" s="162">
        <v>2010.15</v>
      </c>
      <c r="I85" s="162">
        <v>1306.75</v>
      </c>
      <c r="J85" s="162">
        <v>1306.75</v>
      </c>
      <c r="K85" s="161">
        <v>77</v>
      </c>
      <c r="L85" s="162">
        <f>'виды работ '!C80</f>
        <v>5515341</v>
      </c>
      <c r="M85" s="175">
        <v>0</v>
      </c>
      <c r="N85" s="175">
        <v>0</v>
      </c>
      <c r="O85" s="175">
        <v>0</v>
      </c>
      <c r="P85" s="162">
        <f>L85</f>
        <v>5515341</v>
      </c>
      <c r="Q85" s="175">
        <f>L85/H85</f>
        <v>2743.7459891052904</v>
      </c>
      <c r="R85" s="162">
        <v>14593.7</v>
      </c>
      <c r="S85" s="24" t="s">
        <v>292</v>
      </c>
      <c r="T85" s="169" t="s">
        <v>245</v>
      </c>
      <c r="U85" s="189"/>
      <c r="V85" s="189"/>
    </row>
    <row r="86" spans="1:22" s="11" customFormat="1" ht="18.75" customHeight="1" x14ac:dyDescent="0.25">
      <c r="A86" s="219" t="s">
        <v>18</v>
      </c>
      <c r="B86" s="220"/>
      <c r="C86" s="175" t="s">
        <v>236</v>
      </c>
      <c r="D86" s="175" t="s">
        <v>236</v>
      </c>
      <c r="E86" s="175" t="s">
        <v>236</v>
      </c>
      <c r="F86" s="175" t="s">
        <v>236</v>
      </c>
      <c r="G86" s="175" t="s">
        <v>236</v>
      </c>
      <c r="H86" s="162">
        <f>SUM(H83:H85)</f>
        <v>16669.95</v>
      </c>
      <c r="I86" s="162">
        <f t="shared" ref="I86:Q86" si="27">SUM(I83:I85)</f>
        <v>14332.25</v>
      </c>
      <c r="J86" s="162">
        <f t="shared" si="27"/>
        <v>14332.25</v>
      </c>
      <c r="K86" s="161">
        <f t="shared" si="27"/>
        <v>754</v>
      </c>
      <c r="L86" s="162">
        <f>SUM(L83:L85)</f>
        <v>15699374</v>
      </c>
      <c r="M86" s="162">
        <f t="shared" si="27"/>
        <v>0</v>
      </c>
      <c r="N86" s="162">
        <f t="shared" si="27"/>
        <v>0</v>
      </c>
      <c r="O86" s="162">
        <f t="shared" si="27"/>
        <v>0</v>
      </c>
      <c r="P86" s="162">
        <f t="shared" si="27"/>
        <v>15699374</v>
      </c>
      <c r="Q86" s="162">
        <f t="shared" si="27"/>
        <v>6781.1233110257326</v>
      </c>
      <c r="R86" s="30" t="s">
        <v>236</v>
      </c>
      <c r="S86" s="168" t="s">
        <v>236</v>
      </c>
      <c r="T86" s="169" t="s">
        <v>236</v>
      </c>
      <c r="U86" s="189">
        <f>'[13]характеристика мкд'!$L$19</f>
        <v>16034027</v>
      </c>
      <c r="V86" s="189">
        <f>'[13]виды работ '!$C$14</f>
        <v>334653</v>
      </c>
    </row>
    <row r="87" spans="1:22" s="11" customFormat="1" ht="18.75" customHeight="1" x14ac:dyDescent="0.25">
      <c r="A87" s="216" t="s">
        <v>20</v>
      </c>
      <c r="B87" s="217"/>
      <c r="C87" s="217"/>
      <c r="D87" s="217"/>
      <c r="E87" s="218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189"/>
      <c r="V87" s="189"/>
    </row>
    <row r="88" spans="1:22" s="12" customFormat="1" ht="19.5" customHeight="1" x14ac:dyDescent="0.25">
      <c r="A88" s="174">
        <f>A85+1</f>
        <v>43</v>
      </c>
      <c r="B88" s="14" t="s">
        <v>21</v>
      </c>
      <c r="C88" s="168">
        <v>1970</v>
      </c>
      <c r="D88" s="168"/>
      <c r="E88" s="169" t="s">
        <v>233</v>
      </c>
      <c r="F88" s="168">
        <v>2</v>
      </c>
      <c r="G88" s="168">
        <v>2</v>
      </c>
      <c r="H88" s="162">
        <v>543.70000000000005</v>
      </c>
      <c r="I88" s="162">
        <v>485.77</v>
      </c>
      <c r="J88" s="162">
        <v>315.89</v>
      </c>
      <c r="K88" s="161">
        <v>38</v>
      </c>
      <c r="L88" s="162">
        <f>'виды работ '!C83</f>
        <v>6642777</v>
      </c>
      <c r="M88" s="175">
        <v>0</v>
      </c>
      <c r="N88" s="175">
        <v>0</v>
      </c>
      <c r="O88" s="175">
        <v>0</v>
      </c>
      <c r="P88" s="162">
        <f>L88</f>
        <v>6642777</v>
      </c>
      <c r="Q88" s="175">
        <f>L88/H88</f>
        <v>12217.724848261909</v>
      </c>
      <c r="R88" s="162">
        <v>14593.7</v>
      </c>
      <c r="S88" s="24" t="s">
        <v>292</v>
      </c>
      <c r="T88" s="169" t="s">
        <v>245</v>
      </c>
      <c r="U88" s="189"/>
      <c r="V88" s="193"/>
    </row>
    <row r="89" spans="1:22" s="12" customFormat="1" ht="19.5" customHeight="1" x14ac:dyDescent="0.25">
      <c r="A89" s="34">
        <f>A88+1</f>
        <v>44</v>
      </c>
      <c r="B89" s="14" t="s">
        <v>22</v>
      </c>
      <c r="C89" s="168">
        <v>1978</v>
      </c>
      <c r="D89" s="168"/>
      <c r="E89" s="169" t="s">
        <v>237</v>
      </c>
      <c r="F89" s="168">
        <v>3</v>
      </c>
      <c r="G89" s="168">
        <v>3</v>
      </c>
      <c r="H89" s="162">
        <v>1392.07</v>
      </c>
      <c r="I89" s="162">
        <v>802.6</v>
      </c>
      <c r="J89" s="162">
        <v>1235.99</v>
      </c>
      <c r="K89" s="161">
        <v>69</v>
      </c>
      <c r="L89" s="162">
        <f>'виды работ '!C84</f>
        <v>2770398</v>
      </c>
      <c r="M89" s="175">
        <v>0</v>
      </c>
      <c r="N89" s="175">
        <v>0</v>
      </c>
      <c r="O89" s="175">
        <v>0</v>
      </c>
      <c r="P89" s="162">
        <f>L89</f>
        <v>2770398</v>
      </c>
      <c r="Q89" s="175">
        <f>L89/H89</f>
        <v>1990.1283699813946</v>
      </c>
      <c r="R89" s="162">
        <v>14593.7</v>
      </c>
      <c r="S89" s="24" t="s">
        <v>292</v>
      </c>
      <c r="T89" s="169" t="s">
        <v>245</v>
      </c>
      <c r="U89" s="189"/>
      <c r="V89" s="193"/>
    </row>
    <row r="90" spans="1:22" s="11" customFormat="1" ht="18.75" customHeight="1" x14ac:dyDescent="0.25">
      <c r="A90" s="236" t="s">
        <v>18</v>
      </c>
      <c r="B90" s="237"/>
      <c r="C90" s="47" t="s">
        <v>236</v>
      </c>
      <c r="D90" s="47" t="s">
        <v>236</v>
      </c>
      <c r="E90" s="47" t="s">
        <v>236</v>
      </c>
      <c r="F90" s="47" t="s">
        <v>236</v>
      </c>
      <c r="G90" s="47" t="s">
        <v>236</v>
      </c>
      <c r="H90" s="48">
        <f>SUM(H88:H89)</f>
        <v>1935.77</v>
      </c>
      <c r="I90" s="48">
        <f t="shared" ref="I90:P90" si="28">SUM(I88:I89)</f>
        <v>1288.3699999999999</v>
      </c>
      <c r="J90" s="48">
        <f t="shared" si="28"/>
        <v>1551.88</v>
      </c>
      <c r="K90" s="160">
        <f t="shared" si="28"/>
        <v>107</v>
      </c>
      <c r="L90" s="48">
        <f>SUM(L88:L89)</f>
        <v>9413175</v>
      </c>
      <c r="M90" s="162">
        <f t="shared" si="28"/>
        <v>0</v>
      </c>
      <c r="N90" s="162">
        <f t="shared" si="28"/>
        <v>0</v>
      </c>
      <c r="O90" s="162">
        <f t="shared" si="28"/>
        <v>0</v>
      </c>
      <c r="P90" s="162">
        <f t="shared" si="28"/>
        <v>9413175</v>
      </c>
      <c r="Q90" s="162">
        <f>L90/H90</f>
        <v>4862.7548727379799</v>
      </c>
      <c r="R90" s="30" t="s">
        <v>236</v>
      </c>
      <c r="S90" s="168" t="s">
        <v>236</v>
      </c>
      <c r="T90" s="169" t="s">
        <v>236</v>
      </c>
      <c r="U90" s="189">
        <f>'[14]характеристика мкд'!$L$18</f>
        <v>9591993</v>
      </c>
      <c r="V90" s="189">
        <f>'[14]виды работ '!$C$13</f>
        <v>178818</v>
      </c>
    </row>
    <row r="91" spans="1:22" s="11" customFormat="1" ht="18.75" customHeight="1" x14ac:dyDescent="0.25">
      <c r="A91" s="238" t="s">
        <v>23</v>
      </c>
      <c r="B91" s="238"/>
      <c r="C91" s="238"/>
      <c r="D91" s="238"/>
      <c r="E91" s="238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189"/>
      <c r="V91" s="189"/>
    </row>
    <row r="92" spans="1:22" s="11" customFormat="1" ht="18.75" customHeight="1" x14ac:dyDescent="0.25">
      <c r="A92" s="174">
        <f>A89+1</f>
        <v>45</v>
      </c>
      <c r="B92" s="14" t="s">
        <v>296</v>
      </c>
      <c r="C92" s="169">
        <v>1975</v>
      </c>
      <c r="D92" s="168"/>
      <c r="E92" s="169" t="s">
        <v>233</v>
      </c>
      <c r="F92" s="168">
        <v>2</v>
      </c>
      <c r="G92" s="168">
        <v>2</v>
      </c>
      <c r="H92" s="181">
        <v>724.59</v>
      </c>
      <c r="I92" s="168">
        <v>669.49</v>
      </c>
      <c r="J92" s="168">
        <v>626.39</v>
      </c>
      <c r="K92" s="169">
        <v>31</v>
      </c>
      <c r="L92" s="162">
        <f>'виды работ '!C87</f>
        <v>2805395</v>
      </c>
      <c r="M92" s="175">
        <v>0</v>
      </c>
      <c r="N92" s="175">
        <v>0</v>
      </c>
      <c r="O92" s="175">
        <v>0</v>
      </c>
      <c r="P92" s="162">
        <f>L92</f>
        <v>2805395</v>
      </c>
      <c r="Q92" s="175">
        <f>L92/H92</f>
        <v>3871.6998578506464</v>
      </c>
      <c r="R92" s="162">
        <v>14593.7</v>
      </c>
      <c r="S92" s="24" t="s">
        <v>292</v>
      </c>
      <c r="T92" s="169" t="s">
        <v>245</v>
      </c>
      <c r="U92" s="189"/>
      <c r="V92" s="189"/>
    </row>
    <row r="93" spans="1:22" s="11" customFormat="1" ht="18.75" customHeight="1" x14ac:dyDescent="0.25">
      <c r="A93" s="225" t="s">
        <v>18</v>
      </c>
      <c r="B93" s="225"/>
      <c r="C93" s="175" t="s">
        <v>236</v>
      </c>
      <c r="D93" s="175" t="s">
        <v>236</v>
      </c>
      <c r="E93" s="175" t="s">
        <v>236</v>
      </c>
      <c r="F93" s="175" t="s">
        <v>236</v>
      </c>
      <c r="G93" s="175" t="s">
        <v>236</v>
      </c>
      <c r="H93" s="162">
        <f>SUM(H92)</f>
        <v>724.59</v>
      </c>
      <c r="I93" s="162">
        <f t="shared" ref="I93:P93" si="29">SUM(I92)</f>
        <v>669.49</v>
      </c>
      <c r="J93" s="162">
        <f t="shared" si="29"/>
        <v>626.39</v>
      </c>
      <c r="K93" s="161">
        <f t="shared" si="29"/>
        <v>31</v>
      </c>
      <c r="L93" s="162">
        <f t="shared" si="29"/>
        <v>2805395</v>
      </c>
      <c r="M93" s="162">
        <f t="shared" si="29"/>
        <v>0</v>
      </c>
      <c r="N93" s="162">
        <f t="shared" si="29"/>
        <v>0</v>
      </c>
      <c r="O93" s="162">
        <f t="shared" si="29"/>
        <v>0</v>
      </c>
      <c r="P93" s="162">
        <f t="shared" si="29"/>
        <v>2805395</v>
      </c>
      <c r="Q93" s="162">
        <f>L93/H93</f>
        <v>3871.6998578506464</v>
      </c>
      <c r="R93" s="30" t="s">
        <v>236</v>
      </c>
      <c r="S93" s="168" t="s">
        <v>236</v>
      </c>
      <c r="T93" s="169" t="s">
        <v>236</v>
      </c>
      <c r="U93" s="189">
        <f>'[15]характеристика мкд'!$L$17</f>
        <v>2843915</v>
      </c>
      <c r="V93" s="189">
        <f>'[15]виды работ '!$C$12</f>
        <v>38520</v>
      </c>
    </row>
    <row r="94" spans="1:22" s="11" customFormat="1" ht="21" customHeight="1" x14ac:dyDescent="0.25">
      <c r="A94" s="239" t="s">
        <v>24</v>
      </c>
      <c r="B94" s="240"/>
      <c r="C94" s="240"/>
      <c r="D94" s="240"/>
      <c r="E94" s="241"/>
      <c r="F94" s="242"/>
      <c r="G94" s="242"/>
      <c r="H94" s="242"/>
      <c r="I94" s="242"/>
      <c r="J94" s="242"/>
      <c r="K94" s="242"/>
      <c r="L94" s="242"/>
      <c r="M94" s="224"/>
      <c r="N94" s="224"/>
      <c r="O94" s="224"/>
      <c r="P94" s="224"/>
      <c r="Q94" s="224"/>
      <c r="R94" s="224"/>
      <c r="S94" s="224"/>
      <c r="T94" s="224"/>
      <c r="U94" s="189"/>
      <c r="V94" s="189"/>
    </row>
    <row r="95" spans="1:22" s="12" customFormat="1" ht="18.75" customHeight="1" x14ac:dyDescent="0.25">
      <c r="A95" s="174">
        <f>A92+1</f>
        <v>46</v>
      </c>
      <c r="B95" s="14" t="s">
        <v>25</v>
      </c>
      <c r="C95" s="168">
        <v>1963</v>
      </c>
      <c r="D95" s="168"/>
      <c r="E95" s="169" t="s">
        <v>233</v>
      </c>
      <c r="F95" s="168">
        <v>2</v>
      </c>
      <c r="G95" s="168">
        <v>2</v>
      </c>
      <c r="H95" s="162">
        <v>987.3</v>
      </c>
      <c r="I95" s="162">
        <v>624.1</v>
      </c>
      <c r="J95" s="162">
        <v>386.5</v>
      </c>
      <c r="K95" s="161">
        <v>49</v>
      </c>
      <c r="L95" s="162">
        <f>'виды работ '!C90</f>
        <v>571976</v>
      </c>
      <c r="M95" s="175">
        <v>0</v>
      </c>
      <c r="N95" s="175">
        <v>0</v>
      </c>
      <c r="O95" s="175">
        <v>0</v>
      </c>
      <c r="P95" s="162">
        <f>L95</f>
        <v>571976</v>
      </c>
      <c r="Q95" s="175">
        <f>L95/H95</f>
        <v>579.33353590600632</v>
      </c>
      <c r="R95" s="162">
        <v>14593.7</v>
      </c>
      <c r="S95" s="24" t="s">
        <v>292</v>
      </c>
      <c r="T95" s="169" t="s">
        <v>245</v>
      </c>
      <c r="U95" s="189"/>
      <c r="V95" s="193"/>
    </row>
    <row r="96" spans="1:22" s="12" customFormat="1" ht="18.75" customHeight="1" x14ac:dyDescent="0.25">
      <c r="A96" s="34">
        <f>A95+1</f>
        <v>47</v>
      </c>
      <c r="B96" s="14" t="s">
        <v>26</v>
      </c>
      <c r="C96" s="168">
        <v>1963</v>
      </c>
      <c r="D96" s="168"/>
      <c r="E96" s="169" t="s">
        <v>233</v>
      </c>
      <c r="F96" s="168">
        <v>2</v>
      </c>
      <c r="G96" s="168">
        <v>2</v>
      </c>
      <c r="H96" s="162">
        <v>681.3</v>
      </c>
      <c r="I96" s="162">
        <v>627.20000000000005</v>
      </c>
      <c r="J96" s="162">
        <v>583.5</v>
      </c>
      <c r="K96" s="161">
        <v>30</v>
      </c>
      <c r="L96" s="162">
        <f>'виды работ '!C91</f>
        <v>170428</v>
      </c>
      <c r="M96" s="175">
        <v>0</v>
      </c>
      <c r="N96" s="175">
        <v>0</v>
      </c>
      <c r="O96" s="175">
        <v>0</v>
      </c>
      <c r="P96" s="162">
        <f t="shared" ref="P96:P106" si="30">L96</f>
        <v>170428</v>
      </c>
      <c r="Q96" s="175">
        <f t="shared" ref="Q96:Q106" si="31">L96/H96</f>
        <v>250.15118156465581</v>
      </c>
      <c r="R96" s="162">
        <v>14593.7</v>
      </c>
      <c r="S96" s="24" t="s">
        <v>292</v>
      </c>
      <c r="T96" s="169" t="s">
        <v>245</v>
      </c>
      <c r="U96" s="189"/>
      <c r="V96" s="193"/>
    </row>
    <row r="97" spans="1:22" s="12" customFormat="1" ht="18.75" customHeight="1" x14ac:dyDescent="0.25">
      <c r="A97" s="34">
        <f t="shared" ref="A97:A106" si="32">A96+1</f>
        <v>48</v>
      </c>
      <c r="B97" s="14" t="s">
        <v>27</v>
      </c>
      <c r="C97" s="168">
        <v>1964</v>
      </c>
      <c r="D97" s="168"/>
      <c r="E97" s="169" t="s">
        <v>233</v>
      </c>
      <c r="F97" s="168">
        <v>2</v>
      </c>
      <c r="G97" s="168">
        <v>2</v>
      </c>
      <c r="H97" s="162">
        <v>689.57</v>
      </c>
      <c r="I97" s="162">
        <v>635.96</v>
      </c>
      <c r="J97" s="162">
        <v>550.16</v>
      </c>
      <c r="K97" s="161">
        <v>35</v>
      </c>
      <c r="L97" s="162">
        <f>'виды работ '!C92</f>
        <v>170428</v>
      </c>
      <c r="M97" s="175">
        <v>0</v>
      </c>
      <c r="N97" s="175">
        <v>0</v>
      </c>
      <c r="O97" s="175">
        <v>0</v>
      </c>
      <c r="P97" s="162">
        <f t="shared" si="30"/>
        <v>170428</v>
      </c>
      <c r="Q97" s="175">
        <f t="shared" si="31"/>
        <v>247.15112316371071</v>
      </c>
      <c r="R97" s="162">
        <v>14593.7</v>
      </c>
      <c r="S97" s="24" t="s">
        <v>292</v>
      </c>
      <c r="T97" s="169" t="s">
        <v>245</v>
      </c>
      <c r="U97" s="189"/>
      <c r="V97" s="193"/>
    </row>
    <row r="98" spans="1:22" s="12" customFormat="1" ht="18.75" customHeight="1" x14ac:dyDescent="0.25">
      <c r="A98" s="34">
        <f t="shared" si="32"/>
        <v>49</v>
      </c>
      <c r="B98" s="14" t="s">
        <v>28</v>
      </c>
      <c r="C98" s="168">
        <v>1965</v>
      </c>
      <c r="D98" s="168"/>
      <c r="E98" s="169" t="s">
        <v>233</v>
      </c>
      <c r="F98" s="168">
        <v>2</v>
      </c>
      <c r="G98" s="168">
        <v>2</v>
      </c>
      <c r="H98" s="162">
        <v>699.51</v>
      </c>
      <c r="I98" s="162">
        <v>644.71</v>
      </c>
      <c r="J98" s="162">
        <v>423.01</v>
      </c>
      <c r="K98" s="161">
        <v>32</v>
      </c>
      <c r="L98" s="162">
        <f>'виды работ '!C93</f>
        <v>170428</v>
      </c>
      <c r="M98" s="175">
        <v>0</v>
      </c>
      <c r="N98" s="175">
        <v>0</v>
      </c>
      <c r="O98" s="175">
        <v>0</v>
      </c>
      <c r="P98" s="162">
        <f t="shared" si="30"/>
        <v>170428</v>
      </c>
      <c r="Q98" s="175">
        <f t="shared" si="31"/>
        <v>243.63911881173965</v>
      </c>
      <c r="R98" s="162">
        <v>14593.7</v>
      </c>
      <c r="S98" s="24" t="s">
        <v>292</v>
      </c>
      <c r="T98" s="169" t="s">
        <v>245</v>
      </c>
      <c r="U98" s="189"/>
      <c r="V98" s="193"/>
    </row>
    <row r="99" spans="1:22" s="12" customFormat="1" ht="18.75" customHeight="1" x14ac:dyDescent="0.25">
      <c r="A99" s="34">
        <f t="shared" si="32"/>
        <v>50</v>
      </c>
      <c r="B99" s="14" t="s">
        <v>29</v>
      </c>
      <c r="C99" s="168">
        <v>1969</v>
      </c>
      <c r="D99" s="168"/>
      <c r="E99" s="169" t="s">
        <v>233</v>
      </c>
      <c r="F99" s="168">
        <v>2</v>
      </c>
      <c r="G99" s="168">
        <v>3</v>
      </c>
      <c r="H99" s="162">
        <v>993.42</v>
      </c>
      <c r="I99" s="162">
        <v>894.62</v>
      </c>
      <c r="J99" s="162">
        <v>522.04</v>
      </c>
      <c r="K99" s="161">
        <v>65</v>
      </c>
      <c r="L99" s="162">
        <f>'виды работ '!C94</f>
        <v>166593</v>
      </c>
      <c r="M99" s="175">
        <v>0</v>
      </c>
      <c r="N99" s="175">
        <v>0</v>
      </c>
      <c r="O99" s="175">
        <v>0</v>
      </c>
      <c r="P99" s="162">
        <f t="shared" si="30"/>
        <v>166593</v>
      </c>
      <c r="Q99" s="175">
        <f t="shared" si="31"/>
        <v>167.69644259225706</v>
      </c>
      <c r="R99" s="162">
        <v>14593.7</v>
      </c>
      <c r="S99" s="24" t="s">
        <v>292</v>
      </c>
      <c r="T99" s="169" t="s">
        <v>245</v>
      </c>
      <c r="U99" s="189"/>
      <c r="V99" s="193"/>
    </row>
    <row r="100" spans="1:22" s="12" customFormat="1" ht="18.75" customHeight="1" x14ac:dyDescent="0.25">
      <c r="A100" s="34">
        <f t="shared" si="32"/>
        <v>51</v>
      </c>
      <c r="B100" s="14" t="s">
        <v>30</v>
      </c>
      <c r="C100" s="168">
        <v>1970</v>
      </c>
      <c r="D100" s="168"/>
      <c r="E100" s="169" t="s">
        <v>233</v>
      </c>
      <c r="F100" s="168">
        <v>2</v>
      </c>
      <c r="G100" s="168">
        <v>2</v>
      </c>
      <c r="H100" s="162">
        <v>689.3</v>
      </c>
      <c r="I100" s="162">
        <v>625.1</v>
      </c>
      <c r="J100" s="162">
        <v>333.8</v>
      </c>
      <c r="K100" s="161">
        <v>51</v>
      </c>
      <c r="L100" s="162">
        <f>'виды работ '!C95</f>
        <v>175152</v>
      </c>
      <c r="M100" s="175">
        <v>0</v>
      </c>
      <c r="N100" s="175">
        <v>0</v>
      </c>
      <c r="O100" s="175">
        <v>0</v>
      </c>
      <c r="P100" s="162">
        <f t="shared" si="30"/>
        <v>175152</v>
      </c>
      <c r="Q100" s="175">
        <f t="shared" si="31"/>
        <v>254.10126215000727</v>
      </c>
      <c r="R100" s="162">
        <v>14593.7</v>
      </c>
      <c r="S100" s="24" t="s">
        <v>292</v>
      </c>
      <c r="T100" s="169" t="s">
        <v>245</v>
      </c>
      <c r="U100" s="189"/>
      <c r="V100" s="193"/>
    </row>
    <row r="101" spans="1:22" s="12" customFormat="1" ht="18.75" customHeight="1" x14ac:dyDescent="0.25">
      <c r="A101" s="34">
        <f t="shared" si="32"/>
        <v>52</v>
      </c>
      <c r="B101" s="14" t="s">
        <v>31</v>
      </c>
      <c r="C101" s="168">
        <v>1971</v>
      </c>
      <c r="D101" s="168"/>
      <c r="E101" s="169" t="s">
        <v>233</v>
      </c>
      <c r="F101" s="168">
        <v>2</v>
      </c>
      <c r="G101" s="168">
        <v>2</v>
      </c>
      <c r="H101" s="162">
        <v>794.7</v>
      </c>
      <c r="I101" s="162">
        <v>726.6</v>
      </c>
      <c r="J101" s="162">
        <v>550.6</v>
      </c>
      <c r="K101" s="161">
        <v>38</v>
      </c>
      <c r="L101" s="162">
        <f>'виды работ '!C96</f>
        <v>175152</v>
      </c>
      <c r="M101" s="175">
        <v>0</v>
      </c>
      <c r="N101" s="175">
        <v>0</v>
      </c>
      <c r="O101" s="175">
        <v>0</v>
      </c>
      <c r="P101" s="162">
        <f t="shared" si="30"/>
        <v>175152</v>
      </c>
      <c r="Q101" s="175">
        <f t="shared" si="31"/>
        <v>220.40015100037749</v>
      </c>
      <c r="R101" s="162">
        <v>14593.7</v>
      </c>
      <c r="S101" s="24" t="s">
        <v>292</v>
      </c>
      <c r="T101" s="169" t="s">
        <v>245</v>
      </c>
      <c r="U101" s="189"/>
      <c r="V101" s="193"/>
    </row>
    <row r="102" spans="1:22" s="12" customFormat="1" ht="18.75" customHeight="1" x14ac:dyDescent="0.25">
      <c r="A102" s="34">
        <f t="shared" si="32"/>
        <v>53</v>
      </c>
      <c r="B102" s="14" t="s">
        <v>32</v>
      </c>
      <c r="C102" s="168">
        <v>1972</v>
      </c>
      <c r="D102" s="168"/>
      <c r="E102" s="169" t="s">
        <v>233</v>
      </c>
      <c r="F102" s="168">
        <v>2</v>
      </c>
      <c r="G102" s="168">
        <v>3</v>
      </c>
      <c r="H102" s="162">
        <v>989.8</v>
      </c>
      <c r="I102" s="162">
        <v>894</v>
      </c>
      <c r="J102" s="162">
        <v>595.29999999999995</v>
      </c>
      <c r="K102" s="161">
        <v>44</v>
      </c>
      <c r="L102" s="162">
        <f>'виды работ '!C97</f>
        <v>166593</v>
      </c>
      <c r="M102" s="175">
        <v>0</v>
      </c>
      <c r="N102" s="175">
        <v>0</v>
      </c>
      <c r="O102" s="175">
        <v>0</v>
      </c>
      <c r="P102" s="162">
        <f t="shared" si="30"/>
        <v>166593</v>
      </c>
      <c r="Q102" s="175">
        <f t="shared" si="31"/>
        <v>168.30975954738332</v>
      </c>
      <c r="R102" s="162">
        <v>14593.7</v>
      </c>
      <c r="S102" s="24" t="s">
        <v>292</v>
      </c>
      <c r="T102" s="169" t="s">
        <v>245</v>
      </c>
      <c r="U102" s="189"/>
      <c r="V102" s="193"/>
    </row>
    <row r="103" spans="1:22" s="12" customFormat="1" ht="18.75" customHeight="1" x14ac:dyDescent="0.25">
      <c r="A103" s="34">
        <f t="shared" si="32"/>
        <v>54</v>
      </c>
      <c r="B103" s="14" t="s">
        <v>33</v>
      </c>
      <c r="C103" s="168">
        <v>1973</v>
      </c>
      <c r="D103" s="168"/>
      <c r="E103" s="169" t="s">
        <v>233</v>
      </c>
      <c r="F103" s="168">
        <v>2</v>
      </c>
      <c r="G103" s="168">
        <v>2</v>
      </c>
      <c r="H103" s="162">
        <v>1159.8</v>
      </c>
      <c r="I103" s="162">
        <v>733.3</v>
      </c>
      <c r="J103" s="162">
        <v>639.5</v>
      </c>
      <c r="K103" s="161">
        <v>35</v>
      </c>
      <c r="L103" s="162">
        <f>'виды работ '!C98</f>
        <v>172443</v>
      </c>
      <c r="M103" s="175">
        <v>0</v>
      </c>
      <c r="N103" s="175">
        <v>0</v>
      </c>
      <c r="O103" s="175">
        <v>0</v>
      </c>
      <c r="P103" s="162">
        <f t="shared" si="30"/>
        <v>172443</v>
      </c>
      <c r="Q103" s="175">
        <f t="shared" si="31"/>
        <v>148.68339368856701</v>
      </c>
      <c r="R103" s="162">
        <v>14593.7</v>
      </c>
      <c r="S103" s="24" t="s">
        <v>292</v>
      </c>
      <c r="T103" s="169" t="s">
        <v>245</v>
      </c>
      <c r="U103" s="189"/>
      <c r="V103" s="193"/>
    </row>
    <row r="104" spans="1:22" s="12" customFormat="1" ht="18.75" customHeight="1" x14ac:dyDescent="0.25">
      <c r="A104" s="34">
        <f t="shared" si="32"/>
        <v>55</v>
      </c>
      <c r="B104" s="14" t="s">
        <v>297</v>
      </c>
      <c r="C104" s="168">
        <v>1971</v>
      </c>
      <c r="D104" s="168"/>
      <c r="E104" s="169" t="s">
        <v>233</v>
      </c>
      <c r="F104" s="168">
        <v>2</v>
      </c>
      <c r="G104" s="168">
        <v>2</v>
      </c>
      <c r="H104" s="168">
        <v>711.93</v>
      </c>
      <c r="I104" s="168">
        <v>539.6</v>
      </c>
      <c r="J104" s="168">
        <f>I104-183.6</f>
        <v>356</v>
      </c>
      <c r="K104" s="168">
        <v>29</v>
      </c>
      <c r="L104" s="162">
        <f>'виды работ '!C99</f>
        <v>171491</v>
      </c>
      <c r="M104" s="175">
        <v>0</v>
      </c>
      <c r="N104" s="175">
        <v>0</v>
      </c>
      <c r="O104" s="175">
        <v>0</v>
      </c>
      <c r="P104" s="162">
        <f t="shared" si="30"/>
        <v>171491</v>
      </c>
      <c r="Q104" s="175">
        <f t="shared" si="31"/>
        <v>240.88182826963327</v>
      </c>
      <c r="R104" s="162">
        <v>14593.7</v>
      </c>
      <c r="S104" s="24" t="s">
        <v>292</v>
      </c>
      <c r="T104" s="169" t="s">
        <v>245</v>
      </c>
      <c r="U104" s="189"/>
      <c r="V104" s="193"/>
    </row>
    <row r="105" spans="1:22" s="12" customFormat="1" ht="18.75" customHeight="1" x14ac:dyDescent="0.25">
      <c r="A105" s="34">
        <f t="shared" si="32"/>
        <v>56</v>
      </c>
      <c r="B105" s="14" t="s">
        <v>298</v>
      </c>
      <c r="C105" s="168">
        <v>1971</v>
      </c>
      <c r="D105" s="168"/>
      <c r="E105" s="169" t="s">
        <v>233</v>
      </c>
      <c r="F105" s="168">
        <v>2</v>
      </c>
      <c r="G105" s="168">
        <v>2</v>
      </c>
      <c r="H105" s="168">
        <v>711.93</v>
      </c>
      <c r="I105" s="168">
        <v>539.6</v>
      </c>
      <c r="J105" s="168">
        <f>I105-176.32</f>
        <v>363.28000000000003</v>
      </c>
      <c r="K105" s="168">
        <v>28</v>
      </c>
      <c r="L105" s="162">
        <f>'виды работ '!C100</f>
        <v>171491</v>
      </c>
      <c r="M105" s="175">
        <v>0</v>
      </c>
      <c r="N105" s="175">
        <v>0</v>
      </c>
      <c r="O105" s="175">
        <v>0</v>
      </c>
      <c r="P105" s="162">
        <f t="shared" si="30"/>
        <v>171491</v>
      </c>
      <c r="Q105" s="175">
        <f t="shared" si="31"/>
        <v>240.88182826963327</v>
      </c>
      <c r="R105" s="162">
        <v>14593.7</v>
      </c>
      <c r="S105" s="24" t="s">
        <v>292</v>
      </c>
      <c r="T105" s="169" t="s">
        <v>245</v>
      </c>
      <c r="U105" s="189"/>
      <c r="V105" s="193"/>
    </row>
    <row r="106" spans="1:22" s="12" customFormat="1" ht="18.75" customHeight="1" x14ac:dyDescent="0.25">
      <c r="A106" s="34">
        <f t="shared" si="32"/>
        <v>57</v>
      </c>
      <c r="B106" s="14" t="s">
        <v>299</v>
      </c>
      <c r="C106" s="168">
        <v>1971</v>
      </c>
      <c r="D106" s="168"/>
      <c r="E106" s="169" t="s">
        <v>233</v>
      </c>
      <c r="F106" s="168">
        <v>2</v>
      </c>
      <c r="G106" s="168">
        <v>2</v>
      </c>
      <c r="H106" s="168">
        <v>711.93</v>
      </c>
      <c r="I106" s="168">
        <v>539.6</v>
      </c>
      <c r="J106" s="168">
        <f>I106-84.86</f>
        <v>454.74</v>
      </c>
      <c r="K106" s="168">
        <v>17</v>
      </c>
      <c r="L106" s="162">
        <f>'виды работ '!C101</f>
        <v>171491</v>
      </c>
      <c r="M106" s="175">
        <v>0</v>
      </c>
      <c r="N106" s="175">
        <v>0</v>
      </c>
      <c r="O106" s="175">
        <v>0</v>
      </c>
      <c r="P106" s="162">
        <f t="shared" si="30"/>
        <v>171491</v>
      </c>
      <c r="Q106" s="175">
        <f t="shared" si="31"/>
        <v>240.88182826963327</v>
      </c>
      <c r="R106" s="162">
        <v>14593.7</v>
      </c>
      <c r="S106" s="24" t="s">
        <v>292</v>
      </c>
      <c r="T106" s="169" t="s">
        <v>245</v>
      </c>
      <c r="U106" s="189"/>
      <c r="V106" s="193"/>
    </row>
    <row r="107" spans="1:22" s="11" customFormat="1" ht="20.25" customHeight="1" x14ac:dyDescent="0.25">
      <c r="A107" s="219" t="s">
        <v>18</v>
      </c>
      <c r="B107" s="220"/>
      <c r="C107" s="175" t="s">
        <v>236</v>
      </c>
      <c r="D107" s="175" t="s">
        <v>236</v>
      </c>
      <c r="E107" s="175" t="s">
        <v>236</v>
      </c>
      <c r="F107" s="175" t="s">
        <v>236</v>
      </c>
      <c r="G107" s="175" t="s">
        <v>236</v>
      </c>
      <c r="H107" s="162">
        <f>SUM(H95:H106)</f>
        <v>9820.4900000000016</v>
      </c>
      <c r="I107" s="162">
        <f t="shared" ref="I107:P107" si="33">SUM(I95:I106)</f>
        <v>8024.3900000000012</v>
      </c>
      <c r="J107" s="162">
        <f t="shared" si="33"/>
        <v>5758.4299999999994</v>
      </c>
      <c r="K107" s="161">
        <f t="shared" si="33"/>
        <v>453</v>
      </c>
      <c r="L107" s="162">
        <f>SUM(L95:L106)</f>
        <v>2453666</v>
      </c>
      <c r="M107" s="162">
        <f t="shared" si="33"/>
        <v>0</v>
      </c>
      <c r="N107" s="162">
        <f t="shared" si="33"/>
        <v>0</v>
      </c>
      <c r="O107" s="162">
        <f t="shared" si="33"/>
        <v>0</v>
      </c>
      <c r="P107" s="162">
        <f t="shared" si="33"/>
        <v>2453666</v>
      </c>
      <c r="Q107" s="162">
        <f>SUM(Q95:Q95)</f>
        <v>579.33353590600632</v>
      </c>
      <c r="R107" s="30" t="s">
        <v>236</v>
      </c>
      <c r="S107" s="168" t="s">
        <v>236</v>
      </c>
      <c r="T107" s="169" t="s">
        <v>236</v>
      </c>
      <c r="U107" s="189">
        <f>'[16]характеристика мкд'!$L$28</f>
        <v>2453666</v>
      </c>
      <c r="V107" s="189">
        <f>'[16]виды работ '!$C$23</f>
        <v>0</v>
      </c>
    </row>
    <row r="108" spans="1:22" s="11" customFormat="1" ht="20.25" customHeight="1" x14ac:dyDescent="0.25">
      <c r="A108" s="248" t="s">
        <v>34</v>
      </c>
      <c r="B108" s="248"/>
      <c r="C108" s="248"/>
      <c r="D108" s="248"/>
      <c r="E108" s="248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189"/>
      <c r="V108" s="189"/>
    </row>
    <row r="109" spans="1:22" s="11" customFormat="1" ht="20.25" customHeight="1" x14ac:dyDescent="0.25">
      <c r="A109" s="174">
        <f>A106+1</f>
        <v>58</v>
      </c>
      <c r="B109" s="37" t="s">
        <v>300</v>
      </c>
      <c r="C109" s="32">
        <v>1969</v>
      </c>
      <c r="D109" s="175"/>
      <c r="E109" s="169" t="s">
        <v>233</v>
      </c>
      <c r="F109" s="174">
        <v>2</v>
      </c>
      <c r="G109" s="174">
        <v>1</v>
      </c>
      <c r="H109" s="162">
        <v>727.05</v>
      </c>
      <c r="I109" s="162">
        <v>727.05</v>
      </c>
      <c r="J109" s="162">
        <v>473.41</v>
      </c>
      <c r="K109" s="161">
        <v>29</v>
      </c>
      <c r="L109" s="162">
        <f>'виды работ '!C104</f>
        <v>4057810</v>
      </c>
      <c r="M109" s="175">
        <v>0</v>
      </c>
      <c r="N109" s="175">
        <v>0</v>
      </c>
      <c r="O109" s="175">
        <v>0</v>
      </c>
      <c r="P109" s="162">
        <f t="shared" ref="P109" si="34">L109</f>
        <v>4057810</v>
      </c>
      <c r="Q109" s="175">
        <f t="shared" ref="Q109" si="35">L109/H109</f>
        <v>5581.1979918850147</v>
      </c>
      <c r="R109" s="162">
        <v>14593.7</v>
      </c>
      <c r="S109" s="24" t="s">
        <v>292</v>
      </c>
      <c r="T109" s="169" t="s">
        <v>245</v>
      </c>
      <c r="U109" s="189"/>
      <c r="V109" s="189"/>
    </row>
    <row r="110" spans="1:22" s="11" customFormat="1" ht="20.25" customHeight="1" x14ac:dyDescent="0.25">
      <c r="A110" s="225" t="s">
        <v>18</v>
      </c>
      <c r="B110" s="225"/>
      <c r="C110" s="175" t="s">
        <v>236</v>
      </c>
      <c r="D110" s="175" t="s">
        <v>236</v>
      </c>
      <c r="E110" s="175" t="s">
        <v>236</v>
      </c>
      <c r="F110" s="175" t="s">
        <v>236</v>
      </c>
      <c r="G110" s="175" t="s">
        <v>236</v>
      </c>
      <c r="H110" s="162">
        <f t="shared" ref="H110:Q110" si="36">SUM(H109:H109)</f>
        <v>727.05</v>
      </c>
      <c r="I110" s="162">
        <f t="shared" si="36"/>
        <v>727.05</v>
      </c>
      <c r="J110" s="162">
        <f t="shared" si="36"/>
        <v>473.41</v>
      </c>
      <c r="K110" s="161">
        <f t="shared" si="36"/>
        <v>29</v>
      </c>
      <c r="L110" s="162">
        <f t="shared" si="36"/>
        <v>4057810</v>
      </c>
      <c r="M110" s="162">
        <f t="shared" si="36"/>
        <v>0</v>
      </c>
      <c r="N110" s="162">
        <f t="shared" si="36"/>
        <v>0</v>
      </c>
      <c r="O110" s="162">
        <f t="shared" si="36"/>
        <v>0</v>
      </c>
      <c r="P110" s="162">
        <f t="shared" si="36"/>
        <v>4057810</v>
      </c>
      <c r="Q110" s="162">
        <f t="shared" si="36"/>
        <v>5581.1979918850147</v>
      </c>
      <c r="R110" s="30" t="s">
        <v>236</v>
      </c>
      <c r="S110" s="168" t="s">
        <v>236</v>
      </c>
      <c r="T110" s="169" t="s">
        <v>236</v>
      </c>
      <c r="U110" s="189">
        <f>'[17]характеристика мкд'!$L$17</f>
        <v>4144480</v>
      </c>
      <c r="V110" s="189">
        <f>'[17]виды работ '!$C$12</f>
        <v>86670</v>
      </c>
    </row>
    <row r="111" spans="1:22" s="13" customFormat="1" ht="17.25" customHeight="1" x14ac:dyDescent="0.25">
      <c r="A111" s="216" t="s">
        <v>35</v>
      </c>
      <c r="B111" s="217"/>
      <c r="C111" s="217"/>
      <c r="D111" s="217"/>
      <c r="E111" s="218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190"/>
      <c r="V111" s="190"/>
    </row>
    <row r="112" spans="1:22" s="12" customFormat="1" ht="19.5" customHeight="1" x14ac:dyDescent="0.25">
      <c r="A112" s="174">
        <f>A109+1</f>
        <v>59</v>
      </c>
      <c r="B112" s="14" t="s">
        <v>302</v>
      </c>
      <c r="C112" s="26" t="s">
        <v>240</v>
      </c>
      <c r="D112" s="26"/>
      <c r="E112" s="169" t="s">
        <v>268</v>
      </c>
      <c r="F112" s="26">
        <v>2</v>
      </c>
      <c r="G112" s="26">
        <v>1</v>
      </c>
      <c r="H112" s="26">
        <v>326.98</v>
      </c>
      <c r="I112" s="26">
        <v>326.98</v>
      </c>
      <c r="J112" s="26">
        <v>88.06</v>
      </c>
      <c r="K112" s="26">
        <v>18</v>
      </c>
      <c r="L112" s="162">
        <f>'виды работ '!C107</f>
        <v>5430688</v>
      </c>
      <c r="M112" s="175">
        <v>0</v>
      </c>
      <c r="N112" s="175">
        <v>0</v>
      </c>
      <c r="O112" s="175">
        <v>0</v>
      </c>
      <c r="P112" s="162">
        <f t="shared" ref="P112:P115" si="37">L112</f>
        <v>5430688</v>
      </c>
      <c r="Q112" s="175">
        <f t="shared" ref="Q112:Q116" si="38">L112/H112</f>
        <v>16608.624380696067</v>
      </c>
      <c r="R112" s="162">
        <v>14593.7</v>
      </c>
      <c r="S112" s="24" t="s">
        <v>292</v>
      </c>
      <c r="T112" s="169" t="s">
        <v>245</v>
      </c>
      <c r="U112" s="189"/>
      <c r="V112" s="193"/>
    </row>
    <row r="113" spans="1:22" s="12" customFormat="1" ht="19.5" customHeight="1" x14ac:dyDescent="0.25">
      <c r="A113" s="174">
        <f t="shared" ref="A113:A115" si="39">A112+1</f>
        <v>60</v>
      </c>
      <c r="B113" s="14" t="s">
        <v>303</v>
      </c>
      <c r="C113" s="26" t="s">
        <v>240</v>
      </c>
      <c r="D113" s="26"/>
      <c r="E113" s="169" t="s">
        <v>268</v>
      </c>
      <c r="F113" s="26">
        <v>2</v>
      </c>
      <c r="G113" s="26">
        <v>2</v>
      </c>
      <c r="H113" s="26">
        <v>139.91999999999999</v>
      </c>
      <c r="I113" s="26">
        <v>139.91999999999999</v>
      </c>
      <c r="J113" s="26">
        <v>202.2</v>
      </c>
      <c r="K113" s="26">
        <v>18</v>
      </c>
      <c r="L113" s="162">
        <f>'виды работ '!C108</f>
        <v>3841501</v>
      </c>
      <c r="M113" s="175">
        <v>0</v>
      </c>
      <c r="N113" s="175">
        <v>0</v>
      </c>
      <c r="O113" s="175">
        <v>0</v>
      </c>
      <c r="P113" s="162">
        <f t="shared" si="37"/>
        <v>3841501</v>
      </c>
      <c r="Q113" s="175">
        <f t="shared" si="38"/>
        <v>27454.981417953117</v>
      </c>
      <c r="R113" s="162">
        <v>14593.7</v>
      </c>
      <c r="S113" s="24" t="s">
        <v>292</v>
      </c>
      <c r="T113" s="169" t="s">
        <v>245</v>
      </c>
      <c r="U113" s="189"/>
      <c r="V113" s="193"/>
    </row>
    <row r="114" spans="1:22" s="12" customFormat="1" ht="19.5" customHeight="1" x14ac:dyDescent="0.25">
      <c r="A114" s="174">
        <f t="shared" si="39"/>
        <v>61</v>
      </c>
      <c r="B114" s="14" t="s">
        <v>304</v>
      </c>
      <c r="C114" s="26" t="s">
        <v>241</v>
      </c>
      <c r="D114" s="26"/>
      <c r="E114" s="169" t="s">
        <v>268</v>
      </c>
      <c r="F114" s="26">
        <v>2</v>
      </c>
      <c r="G114" s="26">
        <v>1</v>
      </c>
      <c r="H114" s="26">
        <v>301.64</v>
      </c>
      <c r="I114" s="26">
        <v>301.64</v>
      </c>
      <c r="J114" s="26">
        <v>183.93</v>
      </c>
      <c r="K114" s="26">
        <v>11</v>
      </c>
      <c r="L114" s="162">
        <f>'виды работ '!C109</f>
        <v>3139664</v>
      </c>
      <c r="M114" s="175">
        <v>0</v>
      </c>
      <c r="N114" s="175">
        <v>0</v>
      </c>
      <c r="O114" s="175">
        <v>0</v>
      </c>
      <c r="P114" s="162">
        <f t="shared" si="37"/>
        <v>3139664</v>
      </c>
      <c r="Q114" s="175">
        <f t="shared" si="38"/>
        <v>10408.646068160722</v>
      </c>
      <c r="R114" s="162">
        <v>14593.7</v>
      </c>
      <c r="S114" s="24" t="s">
        <v>292</v>
      </c>
      <c r="T114" s="169" t="s">
        <v>245</v>
      </c>
      <c r="U114" s="189"/>
      <c r="V114" s="193"/>
    </row>
    <row r="115" spans="1:22" s="12" customFormat="1" ht="19.5" customHeight="1" x14ac:dyDescent="0.25">
      <c r="A115" s="174">
        <f t="shared" si="39"/>
        <v>62</v>
      </c>
      <c r="B115" s="14" t="s">
        <v>301</v>
      </c>
      <c r="C115" s="26">
        <v>1917</v>
      </c>
      <c r="D115" s="26"/>
      <c r="E115" s="169" t="s">
        <v>268</v>
      </c>
      <c r="F115" s="26">
        <v>2</v>
      </c>
      <c r="G115" s="26">
        <v>1</v>
      </c>
      <c r="H115" s="26">
        <v>160.6</v>
      </c>
      <c r="I115" s="26">
        <v>160.6</v>
      </c>
      <c r="J115" s="26">
        <v>91.88</v>
      </c>
      <c r="K115" s="26">
        <v>12</v>
      </c>
      <c r="L115" s="162">
        <f>'виды работ '!C110</f>
        <v>1826345</v>
      </c>
      <c r="M115" s="175">
        <v>0</v>
      </c>
      <c r="N115" s="175">
        <v>0</v>
      </c>
      <c r="O115" s="175">
        <v>0</v>
      </c>
      <c r="P115" s="162">
        <f t="shared" si="37"/>
        <v>1826345</v>
      </c>
      <c r="Q115" s="175">
        <f t="shared" si="38"/>
        <v>11372.011207970112</v>
      </c>
      <c r="R115" s="162">
        <v>14593.7</v>
      </c>
      <c r="S115" s="24" t="s">
        <v>292</v>
      </c>
      <c r="T115" s="169" t="s">
        <v>245</v>
      </c>
      <c r="U115" s="189"/>
      <c r="V115" s="193"/>
    </row>
    <row r="116" spans="1:22" s="12" customFormat="1" ht="18" customHeight="1" x14ac:dyDescent="0.25">
      <c r="A116" s="245" t="s">
        <v>18</v>
      </c>
      <c r="B116" s="246"/>
      <c r="C116" s="168" t="s">
        <v>236</v>
      </c>
      <c r="D116" s="168" t="s">
        <v>236</v>
      </c>
      <c r="E116" s="168" t="s">
        <v>236</v>
      </c>
      <c r="F116" s="168" t="s">
        <v>236</v>
      </c>
      <c r="G116" s="168" t="s">
        <v>236</v>
      </c>
      <c r="H116" s="162">
        <f>SUM(H112:H115)</f>
        <v>929.14</v>
      </c>
      <c r="I116" s="162">
        <f t="shared" ref="I116:O116" si="40">SUM(I112:I115)</f>
        <v>929.14</v>
      </c>
      <c r="J116" s="162">
        <f t="shared" si="40"/>
        <v>566.06999999999994</v>
      </c>
      <c r="K116" s="161">
        <f t="shared" si="40"/>
        <v>59</v>
      </c>
      <c r="L116" s="162">
        <f>SUM(L112:L115)</f>
        <v>14238198</v>
      </c>
      <c r="M116" s="162">
        <f t="shared" si="40"/>
        <v>0</v>
      </c>
      <c r="N116" s="162">
        <f t="shared" si="40"/>
        <v>0</v>
      </c>
      <c r="O116" s="162">
        <f t="shared" si="40"/>
        <v>0</v>
      </c>
      <c r="P116" s="162">
        <f>SUM(P112:P115)</f>
        <v>14238198</v>
      </c>
      <c r="Q116" s="175">
        <f t="shared" si="38"/>
        <v>15324.060959597047</v>
      </c>
      <c r="R116" s="30" t="s">
        <v>236</v>
      </c>
      <c r="S116" s="49" t="s">
        <v>236</v>
      </c>
      <c r="T116" s="169" t="s">
        <v>236</v>
      </c>
      <c r="U116" s="189">
        <f>'[18]характеристика мкд'!$L$20</f>
        <v>14525964</v>
      </c>
      <c r="V116" s="193">
        <f>'[18]виды работ '!$C$15</f>
        <v>287766</v>
      </c>
    </row>
    <row r="117" spans="1:22" s="12" customFormat="1" ht="18" customHeight="1" x14ac:dyDescent="0.25">
      <c r="A117" s="247" t="s">
        <v>36</v>
      </c>
      <c r="B117" s="247"/>
      <c r="C117" s="247"/>
      <c r="D117" s="247"/>
      <c r="E117" s="247"/>
      <c r="F117" s="171"/>
      <c r="G117" s="171"/>
      <c r="H117" s="50"/>
      <c r="I117" s="50"/>
      <c r="J117" s="50"/>
      <c r="K117" s="50"/>
      <c r="L117" s="50"/>
      <c r="M117" s="162"/>
      <c r="N117" s="162"/>
      <c r="O117" s="162"/>
      <c r="P117" s="162"/>
      <c r="Q117" s="175"/>
      <c r="R117" s="30"/>
      <c r="S117" s="49"/>
      <c r="T117" s="169"/>
      <c r="U117" s="189"/>
      <c r="V117" s="193"/>
    </row>
    <row r="118" spans="1:22" s="12" customFormat="1" ht="18" customHeight="1" x14ac:dyDescent="0.25">
      <c r="A118" s="34">
        <f>A115+1</f>
        <v>63</v>
      </c>
      <c r="B118" s="52" t="s">
        <v>306</v>
      </c>
      <c r="C118" s="168">
        <v>1979</v>
      </c>
      <c r="D118" s="168"/>
      <c r="E118" s="169" t="s">
        <v>268</v>
      </c>
      <c r="F118" s="168">
        <v>2</v>
      </c>
      <c r="G118" s="168">
        <v>2</v>
      </c>
      <c r="H118" s="168">
        <v>342.8</v>
      </c>
      <c r="I118" s="168">
        <v>291.5</v>
      </c>
      <c r="J118" s="168">
        <v>155.69999999999999</v>
      </c>
      <c r="K118" s="168">
        <v>14</v>
      </c>
      <c r="L118" s="162">
        <f>'виды работ '!C113</f>
        <v>1711516</v>
      </c>
      <c r="M118" s="175">
        <v>0</v>
      </c>
      <c r="N118" s="175">
        <v>0</v>
      </c>
      <c r="O118" s="175">
        <v>0</v>
      </c>
      <c r="P118" s="162">
        <f>L118</f>
        <v>1711516</v>
      </c>
      <c r="Q118" s="175">
        <f>L118/H118</f>
        <v>4992.7537922987167</v>
      </c>
      <c r="R118" s="162">
        <v>14593.7</v>
      </c>
      <c r="S118" s="24" t="s">
        <v>292</v>
      </c>
      <c r="T118" s="169" t="s">
        <v>245</v>
      </c>
      <c r="U118" s="189"/>
      <c r="V118" s="193"/>
    </row>
    <row r="119" spans="1:22" s="12" customFormat="1" ht="18" customHeight="1" x14ac:dyDescent="0.25">
      <c r="A119" s="34">
        <f>A118+1</f>
        <v>64</v>
      </c>
      <c r="B119" s="52" t="s">
        <v>307</v>
      </c>
      <c r="C119" s="168">
        <v>1950</v>
      </c>
      <c r="D119" s="168"/>
      <c r="E119" s="169" t="s">
        <v>268</v>
      </c>
      <c r="F119" s="168">
        <v>2</v>
      </c>
      <c r="G119" s="168">
        <v>3</v>
      </c>
      <c r="H119" s="168">
        <v>326.5</v>
      </c>
      <c r="I119" s="168">
        <v>227.9</v>
      </c>
      <c r="J119" s="168">
        <v>160.80000000000001</v>
      </c>
      <c r="K119" s="168">
        <v>17</v>
      </c>
      <c r="L119" s="162">
        <f>'виды работ '!C114</f>
        <v>1801952</v>
      </c>
      <c r="M119" s="175">
        <v>0</v>
      </c>
      <c r="N119" s="175">
        <v>0</v>
      </c>
      <c r="O119" s="175">
        <v>0</v>
      </c>
      <c r="P119" s="162">
        <f>L119</f>
        <v>1801952</v>
      </c>
      <c r="Q119" s="175">
        <f>L119/H119</f>
        <v>5518.9954058192952</v>
      </c>
      <c r="R119" s="162">
        <v>14593.7</v>
      </c>
      <c r="S119" s="24" t="s">
        <v>292</v>
      </c>
      <c r="T119" s="169" t="s">
        <v>245</v>
      </c>
      <c r="U119" s="189"/>
      <c r="V119" s="193"/>
    </row>
    <row r="120" spans="1:22" s="12" customFormat="1" ht="18" customHeight="1" x14ac:dyDescent="0.25">
      <c r="A120" s="34">
        <f t="shared" ref="A120:A121" si="41">A119+1</f>
        <v>65</v>
      </c>
      <c r="B120" s="52" t="s">
        <v>308</v>
      </c>
      <c r="C120" s="168">
        <v>1972</v>
      </c>
      <c r="D120" s="168"/>
      <c r="E120" s="169" t="s">
        <v>268</v>
      </c>
      <c r="F120" s="168">
        <v>2</v>
      </c>
      <c r="G120" s="168">
        <v>2</v>
      </c>
      <c r="H120" s="168">
        <v>270.7</v>
      </c>
      <c r="I120" s="168">
        <v>227.6</v>
      </c>
      <c r="J120" s="168">
        <v>160.16</v>
      </c>
      <c r="K120" s="168">
        <v>5</v>
      </c>
      <c r="L120" s="162">
        <f>'виды работ '!C115</f>
        <v>1350416</v>
      </c>
      <c r="M120" s="175">
        <v>0</v>
      </c>
      <c r="N120" s="175">
        <v>0</v>
      </c>
      <c r="O120" s="175">
        <v>0</v>
      </c>
      <c r="P120" s="162">
        <f t="shared" ref="P120:P121" si="42">L120</f>
        <v>1350416</v>
      </c>
      <c r="Q120" s="175">
        <f t="shared" ref="Q120:Q122" si="43">L120/H120</f>
        <v>4988.6073143701515</v>
      </c>
      <c r="R120" s="162">
        <v>14593.7</v>
      </c>
      <c r="S120" s="24" t="s">
        <v>292</v>
      </c>
      <c r="T120" s="169" t="s">
        <v>245</v>
      </c>
      <c r="U120" s="189"/>
      <c r="V120" s="193"/>
    </row>
    <row r="121" spans="1:22" s="12" customFormat="1" ht="18" customHeight="1" x14ac:dyDescent="0.25">
      <c r="A121" s="34">
        <f t="shared" si="41"/>
        <v>66</v>
      </c>
      <c r="B121" s="52" t="s">
        <v>305</v>
      </c>
      <c r="C121" s="168">
        <v>1950</v>
      </c>
      <c r="D121" s="168"/>
      <c r="E121" s="169" t="s">
        <v>268</v>
      </c>
      <c r="F121" s="168">
        <v>2</v>
      </c>
      <c r="G121" s="168">
        <v>2</v>
      </c>
      <c r="H121" s="168">
        <v>482.6</v>
      </c>
      <c r="I121" s="168">
        <v>373.1</v>
      </c>
      <c r="J121" s="168">
        <v>124.1</v>
      </c>
      <c r="K121" s="168">
        <v>17</v>
      </c>
      <c r="L121" s="162">
        <f>'виды работ '!C116</f>
        <v>2563474</v>
      </c>
      <c r="M121" s="175">
        <v>0</v>
      </c>
      <c r="N121" s="175">
        <v>0</v>
      </c>
      <c r="O121" s="175">
        <v>0</v>
      </c>
      <c r="P121" s="162">
        <f t="shared" si="42"/>
        <v>2563474</v>
      </c>
      <c r="Q121" s="175">
        <f t="shared" si="43"/>
        <v>5311.7985909656027</v>
      </c>
      <c r="R121" s="162">
        <v>14593.7</v>
      </c>
      <c r="S121" s="24" t="s">
        <v>292</v>
      </c>
      <c r="T121" s="169" t="s">
        <v>245</v>
      </c>
      <c r="U121" s="189"/>
      <c r="V121" s="193"/>
    </row>
    <row r="122" spans="1:22" s="12" customFormat="1" ht="18" customHeight="1" x14ac:dyDescent="0.25">
      <c r="A122" s="245" t="s">
        <v>18</v>
      </c>
      <c r="B122" s="246"/>
      <c r="C122" s="168" t="s">
        <v>236</v>
      </c>
      <c r="D122" s="168" t="s">
        <v>236</v>
      </c>
      <c r="E122" s="168" t="s">
        <v>236</v>
      </c>
      <c r="F122" s="168" t="s">
        <v>236</v>
      </c>
      <c r="G122" s="168" t="s">
        <v>236</v>
      </c>
      <c r="H122" s="162">
        <f>SUM(H118:H121)</f>
        <v>1422.6</v>
      </c>
      <c r="I122" s="162">
        <f t="shared" ref="I122:P122" si="44">SUM(I118:I121)</f>
        <v>1120.0999999999999</v>
      </c>
      <c r="J122" s="162">
        <f t="shared" si="44"/>
        <v>600.76</v>
      </c>
      <c r="K122" s="161">
        <f t="shared" si="44"/>
        <v>53</v>
      </c>
      <c r="L122" s="162">
        <f>SUM(L118:L121)</f>
        <v>7427358</v>
      </c>
      <c r="M122" s="162">
        <f t="shared" si="44"/>
        <v>0</v>
      </c>
      <c r="N122" s="162">
        <f t="shared" si="44"/>
        <v>0</v>
      </c>
      <c r="O122" s="162">
        <f t="shared" si="44"/>
        <v>0</v>
      </c>
      <c r="P122" s="162">
        <f t="shared" si="44"/>
        <v>7427358</v>
      </c>
      <c r="Q122" s="175">
        <f t="shared" si="43"/>
        <v>5220.9742724588787</v>
      </c>
      <c r="R122" s="30" t="s">
        <v>236</v>
      </c>
      <c r="S122" s="168" t="s">
        <v>236</v>
      </c>
      <c r="T122" s="169" t="s">
        <v>236</v>
      </c>
      <c r="U122" s="189">
        <f>'[19]характеристика мкд'!$L$20</f>
        <v>7585778</v>
      </c>
      <c r="V122" s="193">
        <f>'[19]виды работ '!$C$15</f>
        <v>158420</v>
      </c>
    </row>
    <row r="123" spans="1:22" s="11" customFormat="1" ht="18.75" customHeight="1" x14ac:dyDescent="0.25">
      <c r="A123" s="216" t="s">
        <v>37</v>
      </c>
      <c r="B123" s="217"/>
      <c r="C123" s="217"/>
      <c r="D123" s="217"/>
      <c r="E123" s="218"/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189"/>
      <c r="V123" s="189"/>
    </row>
    <row r="124" spans="1:22" s="12" customFormat="1" ht="18.75" customHeight="1" x14ac:dyDescent="0.25">
      <c r="A124" s="174">
        <f>A121+1</f>
        <v>67</v>
      </c>
      <c r="B124" s="53" t="s">
        <v>38</v>
      </c>
      <c r="C124" s="168">
        <v>1973</v>
      </c>
      <c r="D124" s="168"/>
      <c r="E124" s="169" t="s">
        <v>233</v>
      </c>
      <c r="F124" s="168">
        <v>2</v>
      </c>
      <c r="G124" s="168">
        <v>2</v>
      </c>
      <c r="H124" s="162">
        <v>715.33</v>
      </c>
      <c r="I124" s="162">
        <v>715.33</v>
      </c>
      <c r="J124" s="162">
        <v>608.55999999999995</v>
      </c>
      <c r="K124" s="161">
        <v>41</v>
      </c>
      <c r="L124" s="162">
        <f>'виды работ '!C119</f>
        <v>6932860</v>
      </c>
      <c r="M124" s="175">
        <v>0</v>
      </c>
      <c r="N124" s="175">
        <v>0</v>
      </c>
      <c r="O124" s="175">
        <v>0</v>
      </c>
      <c r="P124" s="162">
        <f>L124</f>
        <v>6932860</v>
      </c>
      <c r="Q124" s="175">
        <f>L124/H124</f>
        <v>9691.8345379055809</v>
      </c>
      <c r="R124" s="162">
        <v>14593.7</v>
      </c>
      <c r="S124" s="24" t="s">
        <v>292</v>
      </c>
      <c r="T124" s="169" t="s">
        <v>245</v>
      </c>
      <c r="U124" s="189"/>
      <c r="V124" s="193"/>
    </row>
    <row r="125" spans="1:22" s="12" customFormat="1" ht="18.75" customHeight="1" x14ac:dyDescent="0.25">
      <c r="A125" s="34">
        <f>A124+1</f>
        <v>68</v>
      </c>
      <c r="B125" s="54" t="s">
        <v>39</v>
      </c>
      <c r="C125" s="168">
        <v>1982</v>
      </c>
      <c r="D125" s="168" t="s">
        <v>236</v>
      </c>
      <c r="E125" s="169" t="s">
        <v>237</v>
      </c>
      <c r="F125" s="168">
        <v>5</v>
      </c>
      <c r="G125" s="168">
        <v>4</v>
      </c>
      <c r="H125" s="168">
        <v>3037.8</v>
      </c>
      <c r="I125" s="168">
        <v>3037.8</v>
      </c>
      <c r="J125" s="168">
        <v>2843.79</v>
      </c>
      <c r="K125" s="168">
        <v>142</v>
      </c>
      <c r="L125" s="162">
        <f>'виды работ '!C120</f>
        <v>2224644</v>
      </c>
      <c r="M125" s="175">
        <v>0</v>
      </c>
      <c r="N125" s="175">
        <v>0</v>
      </c>
      <c r="O125" s="175">
        <v>0</v>
      </c>
      <c r="P125" s="162">
        <f>L125</f>
        <v>2224644</v>
      </c>
      <c r="Q125" s="175">
        <f>L125/H125</f>
        <v>732.32075844361043</v>
      </c>
      <c r="R125" s="162">
        <v>14593.7</v>
      </c>
      <c r="S125" s="24" t="s">
        <v>292</v>
      </c>
      <c r="T125" s="169" t="s">
        <v>245</v>
      </c>
      <c r="U125" s="189"/>
      <c r="V125" s="193"/>
    </row>
    <row r="126" spans="1:22" s="11" customFormat="1" ht="18.75" customHeight="1" x14ac:dyDescent="0.25">
      <c r="A126" s="219" t="s">
        <v>18</v>
      </c>
      <c r="B126" s="220"/>
      <c r="C126" s="175" t="s">
        <v>236</v>
      </c>
      <c r="D126" s="175" t="s">
        <v>236</v>
      </c>
      <c r="E126" s="175" t="s">
        <v>236</v>
      </c>
      <c r="F126" s="175" t="s">
        <v>236</v>
      </c>
      <c r="G126" s="175" t="s">
        <v>236</v>
      </c>
      <c r="H126" s="162">
        <f>SUM(H124:H125)</f>
        <v>3753.13</v>
      </c>
      <c r="I126" s="162">
        <f t="shared" ref="I126:P126" si="45">SUM(I124:I125)</f>
        <v>3753.13</v>
      </c>
      <c r="J126" s="162">
        <f t="shared" si="45"/>
        <v>3452.35</v>
      </c>
      <c r="K126" s="161">
        <f t="shared" si="45"/>
        <v>183</v>
      </c>
      <c r="L126" s="162">
        <f>SUM(L124:L125)</f>
        <v>9157504</v>
      </c>
      <c r="M126" s="162">
        <f t="shared" si="45"/>
        <v>0</v>
      </c>
      <c r="N126" s="162">
        <f t="shared" si="45"/>
        <v>0</v>
      </c>
      <c r="O126" s="162">
        <f t="shared" si="45"/>
        <v>0</v>
      </c>
      <c r="P126" s="162">
        <f t="shared" si="45"/>
        <v>9157504</v>
      </c>
      <c r="Q126" s="175">
        <f>L126/H126</f>
        <v>2439.964509622635</v>
      </c>
      <c r="R126" s="30" t="s">
        <v>236</v>
      </c>
      <c r="S126" s="168" t="s">
        <v>236</v>
      </c>
      <c r="T126" s="169" t="s">
        <v>236</v>
      </c>
      <c r="U126" s="189">
        <f>'[20]характеристика мкд'!$L$18</f>
        <v>9297678</v>
      </c>
      <c r="V126" s="189">
        <f>'[20]виды работ '!$C$13</f>
        <v>140174</v>
      </c>
    </row>
    <row r="127" spans="1:22" s="12" customFormat="1" ht="19.5" customHeight="1" x14ac:dyDescent="0.25">
      <c r="A127" s="221" t="s">
        <v>40</v>
      </c>
      <c r="B127" s="222"/>
      <c r="C127" s="223"/>
      <c r="D127" s="164" t="s">
        <v>236</v>
      </c>
      <c r="E127" s="164" t="s">
        <v>236</v>
      </c>
      <c r="F127" s="164" t="s">
        <v>236</v>
      </c>
      <c r="G127" s="164" t="s">
        <v>236</v>
      </c>
      <c r="H127" s="18">
        <f>H81+H86+H90+H107+H116+H126+H110+H122+H93</f>
        <v>48274.42</v>
      </c>
      <c r="I127" s="18">
        <f t="shared" ref="I127:P127" si="46">I81+I86+I90+I107+I116+I126+I110+I122+I93</f>
        <v>43135.619999999995</v>
      </c>
      <c r="J127" s="18">
        <f t="shared" si="46"/>
        <v>34376.340000000004</v>
      </c>
      <c r="K127" s="23">
        <f t="shared" si="46"/>
        <v>2242</v>
      </c>
      <c r="L127" s="18">
        <f>L81+L86+L90+L107+L116+L126+L110+L122+L93</f>
        <v>81451385</v>
      </c>
      <c r="M127" s="18">
        <f t="shared" si="46"/>
        <v>0</v>
      </c>
      <c r="N127" s="18">
        <f t="shared" si="46"/>
        <v>0</v>
      </c>
      <c r="O127" s="18">
        <f t="shared" si="46"/>
        <v>0</v>
      </c>
      <c r="P127" s="18">
        <f t="shared" si="46"/>
        <v>81451385</v>
      </c>
      <c r="Q127" s="175">
        <f>L127/H127</f>
        <v>1687.2576615110031</v>
      </c>
      <c r="R127" s="35" t="s">
        <v>236</v>
      </c>
      <c r="S127" s="18" t="s">
        <v>236</v>
      </c>
      <c r="T127" s="167" t="s">
        <v>236</v>
      </c>
      <c r="U127" s="18">
        <f t="shared" ref="U127:V127" si="47">U81+U86+U90+U107+U116+U126+U110+U122+U93</f>
        <v>82946046</v>
      </c>
      <c r="V127" s="18">
        <f t="shared" si="47"/>
        <v>1494661</v>
      </c>
    </row>
    <row r="128" spans="1:22" s="11" customFormat="1" ht="16.5" customHeight="1" x14ac:dyDescent="0.25">
      <c r="A128" s="214" t="s">
        <v>136</v>
      </c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</row>
    <row r="129" spans="1:22" s="11" customFormat="1" ht="15.75" customHeight="1" x14ac:dyDescent="0.25">
      <c r="A129" s="229" t="s">
        <v>137</v>
      </c>
      <c r="B129" s="230"/>
      <c r="C129" s="230"/>
      <c r="D129" s="230"/>
      <c r="E129" s="231"/>
      <c r="F129" s="249"/>
      <c r="G129" s="249"/>
      <c r="H129" s="249"/>
      <c r="I129" s="249"/>
      <c r="J129" s="249"/>
      <c r="K129" s="249"/>
      <c r="L129" s="249"/>
      <c r="M129" s="249"/>
      <c r="N129" s="249"/>
      <c r="O129" s="249"/>
      <c r="P129" s="249"/>
      <c r="Q129" s="249"/>
      <c r="R129" s="249"/>
      <c r="S129" s="249"/>
      <c r="T129" s="249"/>
      <c r="U129" s="189"/>
      <c r="V129" s="189"/>
    </row>
    <row r="130" spans="1:22" s="11" customFormat="1" ht="15.75" customHeight="1" x14ac:dyDescent="0.25">
      <c r="A130" s="174">
        <f>A125+1</f>
        <v>69</v>
      </c>
      <c r="B130" s="14" t="s">
        <v>309</v>
      </c>
      <c r="C130" s="169">
        <v>1959</v>
      </c>
      <c r="D130" s="169"/>
      <c r="E130" s="169" t="s">
        <v>233</v>
      </c>
      <c r="F130" s="169">
        <v>4</v>
      </c>
      <c r="G130" s="169">
        <v>3</v>
      </c>
      <c r="H130" s="175">
        <v>2714.25</v>
      </c>
      <c r="I130" s="175">
        <v>2026.58</v>
      </c>
      <c r="J130" s="175">
        <v>1766.8</v>
      </c>
      <c r="K130" s="169">
        <v>95</v>
      </c>
      <c r="L130" s="175">
        <f>'виды работ '!C125</f>
        <v>3716133</v>
      </c>
      <c r="M130" s="175">
        <v>0</v>
      </c>
      <c r="N130" s="175">
        <v>0</v>
      </c>
      <c r="O130" s="175">
        <v>0</v>
      </c>
      <c r="P130" s="175">
        <f>L130</f>
        <v>3716133</v>
      </c>
      <c r="Q130" s="175">
        <f>L130/H130</f>
        <v>1369.1196463111357</v>
      </c>
      <c r="R130" s="162">
        <v>14593.7</v>
      </c>
      <c r="S130" s="24" t="s">
        <v>292</v>
      </c>
      <c r="T130" s="169" t="s">
        <v>245</v>
      </c>
      <c r="U130" s="189"/>
      <c r="V130" s="189"/>
    </row>
    <row r="131" spans="1:22" s="11" customFormat="1" ht="15.75" customHeight="1" x14ac:dyDescent="0.25">
      <c r="A131" s="174">
        <f>A130+1</f>
        <v>70</v>
      </c>
      <c r="B131" s="14" t="s">
        <v>310</v>
      </c>
      <c r="C131" s="169">
        <v>1963</v>
      </c>
      <c r="D131" s="169"/>
      <c r="E131" s="169" t="s">
        <v>233</v>
      </c>
      <c r="F131" s="169">
        <v>3</v>
      </c>
      <c r="G131" s="169">
        <v>2</v>
      </c>
      <c r="H131" s="175">
        <v>1068.4000000000001</v>
      </c>
      <c r="I131" s="175">
        <v>963.8</v>
      </c>
      <c r="J131" s="175">
        <v>846.7</v>
      </c>
      <c r="K131" s="169">
        <v>54</v>
      </c>
      <c r="L131" s="175">
        <f>'виды работ '!C126</f>
        <v>2884372</v>
      </c>
      <c r="M131" s="175">
        <v>0</v>
      </c>
      <c r="N131" s="175">
        <v>0</v>
      </c>
      <c r="O131" s="175">
        <v>0</v>
      </c>
      <c r="P131" s="175">
        <f>L131</f>
        <v>2884372</v>
      </c>
      <c r="Q131" s="175">
        <f>L131/H131</f>
        <v>2699.7117184575063</v>
      </c>
      <c r="R131" s="162">
        <v>14593.7</v>
      </c>
      <c r="S131" s="24" t="s">
        <v>292</v>
      </c>
      <c r="T131" s="169" t="s">
        <v>245</v>
      </c>
      <c r="U131" s="189"/>
      <c r="V131" s="189"/>
    </row>
    <row r="132" spans="1:22" s="11" customFormat="1" ht="15.75" customHeight="1" x14ac:dyDescent="0.25">
      <c r="A132" s="174">
        <f t="shared" ref="A132:A133" si="48">A131+1</f>
        <v>71</v>
      </c>
      <c r="B132" s="14" t="s">
        <v>311</v>
      </c>
      <c r="C132" s="169">
        <v>1956</v>
      </c>
      <c r="D132" s="169"/>
      <c r="E132" s="169" t="s">
        <v>233</v>
      </c>
      <c r="F132" s="169">
        <v>3</v>
      </c>
      <c r="G132" s="169">
        <v>4</v>
      </c>
      <c r="H132" s="175">
        <v>1815.6</v>
      </c>
      <c r="I132" s="175">
        <v>1564.6</v>
      </c>
      <c r="J132" s="175">
        <v>1506.9</v>
      </c>
      <c r="K132" s="169">
        <v>67</v>
      </c>
      <c r="L132" s="175">
        <f>'виды работ '!C127</f>
        <v>4694572</v>
      </c>
      <c r="M132" s="175">
        <v>0</v>
      </c>
      <c r="N132" s="175">
        <v>0</v>
      </c>
      <c r="O132" s="175">
        <v>0</v>
      </c>
      <c r="P132" s="175">
        <f>L132</f>
        <v>4694572</v>
      </c>
      <c r="Q132" s="175">
        <f>L132/H132</f>
        <v>2585.6862745098042</v>
      </c>
      <c r="R132" s="162">
        <v>14593.7</v>
      </c>
      <c r="S132" s="24" t="s">
        <v>292</v>
      </c>
      <c r="T132" s="169" t="s">
        <v>245</v>
      </c>
      <c r="U132" s="189"/>
      <c r="V132" s="189"/>
    </row>
    <row r="133" spans="1:22" s="11" customFormat="1" ht="15.75" customHeight="1" x14ac:dyDescent="0.25">
      <c r="A133" s="174">
        <f t="shared" si="48"/>
        <v>72</v>
      </c>
      <c r="B133" s="14" t="s">
        <v>312</v>
      </c>
      <c r="C133" s="169">
        <v>1975</v>
      </c>
      <c r="D133" s="169"/>
      <c r="E133" s="169" t="s">
        <v>233</v>
      </c>
      <c r="F133" s="169">
        <v>2</v>
      </c>
      <c r="G133" s="169">
        <v>3</v>
      </c>
      <c r="H133" s="175">
        <v>1010.9</v>
      </c>
      <c r="I133" s="175">
        <v>868</v>
      </c>
      <c r="J133" s="175">
        <v>643.1</v>
      </c>
      <c r="K133" s="169">
        <v>61</v>
      </c>
      <c r="L133" s="175">
        <f>'виды работ '!C128</f>
        <v>2048584</v>
      </c>
      <c r="M133" s="175">
        <v>0</v>
      </c>
      <c r="N133" s="175">
        <v>0</v>
      </c>
      <c r="O133" s="175">
        <v>0</v>
      </c>
      <c r="P133" s="175">
        <f>L133</f>
        <v>2048584</v>
      </c>
      <c r="Q133" s="175">
        <f>L133/H133</f>
        <v>2026.4952022949847</v>
      </c>
      <c r="R133" s="162">
        <v>14593.7</v>
      </c>
      <c r="S133" s="24" t="s">
        <v>292</v>
      </c>
      <c r="T133" s="169" t="s">
        <v>245</v>
      </c>
      <c r="U133" s="189"/>
      <c r="V133" s="189"/>
    </row>
    <row r="134" spans="1:22" s="11" customFormat="1" ht="15.75" customHeight="1" x14ac:dyDescent="0.25">
      <c r="A134" s="219" t="s">
        <v>18</v>
      </c>
      <c r="B134" s="220"/>
      <c r="C134" s="175" t="s">
        <v>236</v>
      </c>
      <c r="D134" s="175" t="s">
        <v>236</v>
      </c>
      <c r="E134" s="175" t="s">
        <v>236</v>
      </c>
      <c r="F134" s="175" t="s">
        <v>236</v>
      </c>
      <c r="G134" s="175" t="s">
        <v>236</v>
      </c>
      <c r="H134" s="58">
        <f>SUM(H130:H133)</f>
        <v>6609.15</v>
      </c>
      <c r="I134" s="58">
        <f t="shared" ref="I134:P134" si="49">SUM(I130:I133)</f>
        <v>5422.98</v>
      </c>
      <c r="J134" s="58">
        <f t="shared" si="49"/>
        <v>4763.5</v>
      </c>
      <c r="K134" s="59">
        <f t="shared" si="49"/>
        <v>277</v>
      </c>
      <c r="L134" s="58">
        <f>SUM(L130:L133)</f>
        <v>13343661</v>
      </c>
      <c r="M134" s="58">
        <f t="shared" si="49"/>
        <v>0</v>
      </c>
      <c r="N134" s="58">
        <f t="shared" si="49"/>
        <v>0</v>
      </c>
      <c r="O134" s="58">
        <f t="shared" si="49"/>
        <v>0</v>
      </c>
      <c r="P134" s="58">
        <f t="shared" si="49"/>
        <v>13343661</v>
      </c>
      <c r="Q134" s="175">
        <f>L134/H134</f>
        <v>2018.9677946483287</v>
      </c>
      <c r="R134" s="30" t="s">
        <v>236</v>
      </c>
      <c r="S134" s="60" t="s">
        <v>236</v>
      </c>
      <c r="T134" s="169" t="s">
        <v>236</v>
      </c>
      <c r="U134" s="189">
        <f>'[21]характеристика мкд'!$L$20</f>
        <v>13628142</v>
      </c>
      <c r="V134" s="189">
        <f>'[21]виды работ '!$C$15</f>
        <v>284481</v>
      </c>
    </row>
    <row r="135" spans="1:22" s="11" customFormat="1" ht="15.75" customHeight="1" x14ac:dyDescent="0.25">
      <c r="A135" s="229" t="s">
        <v>138</v>
      </c>
      <c r="B135" s="230"/>
      <c r="C135" s="230"/>
      <c r="D135" s="230"/>
      <c r="E135" s="231"/>
      <c r="F135" s="249"/>
      <c r="G135" s="249"/>
      <c r="H135" s="249"/>
      <c r="I135" s="249"/>
      <c r="J135" s="249"/>
      <c r="K135" s="249"/>
      <c r="L135" s="249"/>
      <c r="M135" s="249"/>
      <c r="N135" s="249"/>
      <c r="O135" s="249"/>
      <c r="P135" s="249"/>
      <c r="Q135" s="249"/>
      <c r="R135" s="249"/>
      <c r="S135" s="249"/>
      <c r="T135" s="249"/>
      <c r="U135" s="189"/>
      <c r="V135" s="189"/>
    </row>
    <row r="136" spans="1:22" s="11" customFormat="1" ht="15.75" customHeight="1" x14ac:dyDescent="0.25">
      <c r="A136" s="34">
        <f>A133+1</f>
        <v>73</v>
      </c>
      <c r="B136" s="14" t="s">
        <v>313</v>
      </c>
      <c r="C136" s="61">
        <v>1993</v>
      </c>
      <c r="D136" s="26"/>
      <c r="E136" s="169" t="s">
        <v>237</v>
      </c>
      <c r="F136" s="26">
        <v>5</v>
      </c>
      <c r="G136" s="26">
        <v>3</v>
      </c>
      <c r="H136" s="62">
        <v>3820.4</v>
      </c>
      <c r="I136" s="63">
        <v>3454.96</v>
      </c>
      <c r="J136" s="64">
        <v>3454.2</v>
      </c>
      <c r="K136" s="29">
        <v>133</v>
      </c>
      <c r="L136" s="175">
        <f>'виды работ '!C131</f>
        <v>2973205</v>
      </c>
      <c r="M136" s="175">
        <v>0</v>
      </c>
      <c r="N136" s="175">
        <v>0</v>
      </c>
      <c r="O136" s="175">
        <v>0</v>
      </c>
      <c r="P136" s="175">
        <f t="shared" ref="P136:P138" si="50">L136</f>
        <v>2973205</v>
      </c>
      <c r="Q136" s="175">
        <f t="shared" ref="Q136:Q139" si="51">L136/H136</f>
        <v>778.24442466757409</v>
      </c>
      <c r="R136" s="162">
        <v>14593.7</v>
      </c>
      <c r="S136" s="24" t="s">
        <v>292</v>
      </c>
      <c r="T136" s="169" t="s">
        <v>245</v>
      </c>
      <c r="U136" s="189"/>
      <c r="V136" s="189"/>
    </row>
    <row r="137" spans="1:22" s="11" customFormat="1" ht="15.75" customHeight="1" x14ac:dyDescent="0.25">
      <c r="A137" s="34">
        <f>A136+1</f>
        <v>74</v>
      </c>
      <c r="B137" s="14" t="s">
        <v>314</v>
      </c>
      <c r="C137" s="61">
        <v>1971</v>
      </c>
      <c r="D137" s="26"/>
      <c r="E137" s="169" t="s">
        <v>233</v>
      </c>
      <c r="F137" s="26">
        <v>2</v>
      </c>
      <c r="G137" s="26">
        <v>2</v>
      </c>
      <c r="H137" s="65">
        <v>1043.0999999999999</v>
      </c>
      <c r="I137" s="63">
        <v>794.7</v>
      </c>
      <c r="J137" s="64">
        <v>634.20000000000005</v>
      </c>
      <c r="K137" s="29">
        <v>42</v>
      </c>
      <c r="L137" s="175">
        <f>'виды работ '!C132</f>
        <v>3218800</v>
      </c>
      <c r="M137" s="175">
        <v>0</v>
      </c>
      <c r="N137" s="175">
        <v>0</v>
      </c>
      <c r="O137" s="175">
        <v>0</v>
      </c>
      <c r="P137" s="175">
        <f t="shared" si="50"/>
        <v>3218800</v>
      </c>
      <c r="Q137" s="175">
        <f t="shared" si="51"/>
        <v>3085.8019365353275</v>
      </c>
      <c r="R137" s="162">
        <v>14593.7</v>
      </c>
      <c r="S137" s="24" t="s">
        <v>292</v>
      </c>
      <c r="T137" s="169" t="s">
        <v>245</v>
      </c>
      <c r="U137" s="189"/>
      <c r="V137" s="189"/>
    </row>
    <row r="138" spans="1:22" s="11" customFormat="1" ht="15.75" customHeight="1" x14ac:dyDescent="0.25">
      <c r="A138" s="34">
        <f>A137+1</f>
        <v>75</v>
      </c>
      <c r="B138" s="14" t="s">
        <v>315</v>
      </c>
      <c r="C138" s="26">
        <v>1982</v>
      </c>
      <c r="D138" s="26"/>
      <c r="E138" s="169" t="s">
        <v>237</v>
      </c>
      <c r="F138" s="26">
        <v>5</v>
      </c>
      <c r="G138" s="26">
        <v>4</v>
      </c>
      <c r="H138" s="26">
        <v>5280.01</v>
      </c>
      <c r="I138" s="64">
        <v>3650.85</v>
      </c>
      <c r="J138" s="64">
        <v>3236.05</v>
      </c>
      <c r="K138" s="29">
        <v>141</v>
      </c>
      <c r="L138" s="175">
        <f>'виды работ '!C133</f>
        <v>2543981</v>
      </c>
      <c r="M138" s="175">
        <v>0</v>
      </c>
      <c r="N138" s="175">
        <v>0</v>
      </c>
      <c r="O138" s="175">
        <v>0</v>
      </c>
      <c r="P138" s="175">
        <f t="shared" si="50"/>
        <v>2543981</v>
      </c>
      <c r="Q138" s="175">
        <f t="shared" si="51"/>
        <v>481.81367080744161</v>
      </c>
      <c r="R138" s="162">
        <v>14593.7</v>
      </c>
      <c r="S138" s="24" t="s">
        <v>292</v>
      </c>
      <c r="T138" s="169" t="s">
        <v>245</v>
      </c>
      <c r="U138" s="189"/>
      <c r="V138" s="189"/>
    </row>
    <row r="139" spans="1:22" s="11" customFormat="1" ht="15.75" customHeight="1" x14ac:dyDescent="0.25">
      <c r="A139" s="219" t="s">
        <v>18</v>
      </c>
      <c r="B139" s="220"/>
      <c r="C139" s="175" t="s">
        <v>236</v>
      </c>
      <c r="D139" s="175" t="s">
        <v>236</v>
      </c>
      <c r="E139" s="175" t="s">
        <v>236</v>
      </c>
      <c r="F139" s="175" t="s">
        <v>236</v>
      </c>
      <c r="G139" s="175" t="s">
        <v>236</v>
      </c>
      <c r="H139" s="58">
        <f>SUM(H136:H138)</f>
        <v>10143.51</v>
      </c>
      <c r="I139" s="58">
        <f t="shared" ref="I139:P139" si="52">SUM(I136:I138)</f>
        <v>7900.51</v>
      </c>
      <c r="J139" s="58">
        <f t="shared" si="52"/>
        <v>7324.45</v>
      </c>
      <c r="K139" s="59">
        <f t="shared" si="52"/>
        <v>316</v>
      </c>
      <c r="L139" s="58">
        <f>SUM(L136:L138)</f>
        <v>8735986</v>
      </c>
      <c r="M139" s="58">
        <f t="shared" si="52"/>
        <v>0</v>
      </c>
      <c r="N139" s="58">
        <f t="shared" si="52"/>
        <v>0</v>
      </c>
      <c r="O139" s="58">
        <f t="shared" si="52"/>
        <v>0</v>
      </c>
      <c r="P139" s="58">
        <f t="shared" si="52"/>
        <v>8735986</v>
      </c>
      <c r="Q139" s="175">
        <f t="shared" si="51"/>
        <v>861.23895968949603</v>
      </c>
      <c r="R139" s="30" t="s">
        <v>236</v>
      </c>
      <c r="S139" s="60" t="s">
        <v>236</v>
      </c>
      <c r="T139" s="169" t="s">
        <v>236</v>
      </c>
      <c r="U139" s="189">
        <f>'[22]характеристика мкд'!$L$19</f>
        <v>8916733</v>
      </c>
      <c r="V139" s="189">
        <f>'[22]виды работ '!$C$14</f>
        <v>180747</v>
      </c>
    </row>
    <row r="140" spans="1:22" s="11" customFormat="1" ht="15.75" customHeight="1" x14ac:dyDescent="0.25">
      <c r="A140" s="229" t="s">
        <v>139</v>
      </c>
      <c r="B140" s="230"/>
      <c r="C140" s="230"/>
      <c r="D140" s="230"/>
      <c r="E140" s="231"/>
      <c r="F140" s="249"/>
      <c r="G140" s="249"/>
      <c r="H140" s="249"/>
      <c r="I140" s="249"/>
      <c r="J140" s="249"/>
      <c r="K140" s="249"/>
      <c r="L140" s="249"/>
      <c r="M140" s="249"/>
      <c r="N140" s="249"/>
      <c r="O140" s="249"/>
      <c r="P140" s="249"/>
      <c r="Q140" s="249"/>
      <c r="R140" s="249"/>
      <c r="S140" s="249"/>
      <c r="T140" s="249"/>
      <c r="U140" s="189"/>
      <c r="V140" s="189"/>
    </row>
    <row r="141" spans="1:22" s="11" customFormat="1" ht="16.5" customHeight="1" x14ac:dyDescent="0.25">
      <c r="A141" s="174">
        <f>A138+1</f>
        <v>76</v>
      </c>
      <c r="B141" s="14" t="s">
        <v>316</v>
      </c>
      <c r="C141" s="168">
        <v>1958</v>
      </c>
      <c r="D141" s="168"/>
      <c r="E141" s="169" t="s">
        <v>233</v>
      </c>
      <c r="F141" s="168">
        <v>3</v>
      </c>
      <c r="G141" s="168">
        <v>2</v>
      </c>
      <c r="H141" s="168">
        <v>1344.09</v>
      </c>
      <c r="I141" s="169">
        <v>1260</v>
      </c>
      <c r="J141" s="168">
        <v>1225.99</v>
      </c>
      <c r="K141" s="168">
        <v>40</v>
      </c>
      <c r="L141" s="58">
        <f>'виды работ '!C136</f>
        <v>3185222</v>
      </c>
      <c r="M141" s="175">
        <v>0</v>
      </c>
      <c r="N141" s="175">
        <v>0</v>
      </c>
      <c r="O141" s="175">
        <v>0</v>
      </c>
      <c r="P141" s="175">
        <f>L141</f>
        <v>3185222</v>
      </c>
      <c r="Q141" s="175">
        <f>L141/H141</f>
        <v>2369.7981533974662</v>
      </c>
      <c r="R141" s="162">
        <v>14593.7</v>
      </c>
      <c r="S141" s="24" t="s">
        <v>292</v>
      </c>
      <c r="T141" s="169" t="s">
        <v>245</v>
      </c>
      <c r="U141" s="189"/>
      <c r="V141" s="189"/>
    </row>
    <row r="142" spans="1:22" s="11" customFormat="1" ht="16.5" customHeight="1" x14ac:dyDescent="0.25">
      <c r="A142" s="174">
        <f>A141+1</f>
        <v>77</v>
      </c>
      <c r="B142" s="14" t="s">
        <v>317</v>
      </c>
      <c r="C142" s="168">
        <v>1967</v>
      </c>
      <c r="D142" s="168"/>
      <c r="E142" s="169" t="s">
        <v>233</v>
      </c>
      <c r="F142" s="168">
        <v>4</v>
      </c>
      <c r="G142" s="168">
        <v>3</v>
      </c>
      <c r="H142" s="168">
        <v>2065.8000000000002</v>
      </c>
      <c r="I142" s="168">
        <v>1880.7</v>
      </c>
      <c r="J142" s="168">
        <v>1787.9</v>
      </c>
      <c r="K142" s="168">
        <v>82</v>
      </c>
      <c r="L142" s="58">
        <f>'виды работ '!C137</f>
        <v>2031611</v>
      </c>
      <c r="M142" s="175">
        <v>0</v>
      </c>
      <c r="N142" s="175">
        <v>0</v>
      </c>
      <c r="O142" s="175">
        <v>0</v>
      </c>
      <c r="P142" s="175">
        <f t="shared" ref="P142:P146" si="53">L142</f>
        <v>2031611</v>
      </c>
      <c r="Q142" s="175">
        <f t="shared" ref="Q142:Q146" si="54">L142/H142</f>
        <v>983.4499951592602</v>
      </c>
      <c r="R142" s="162">
        <v>14593.7</v>
      </c>
      <c r="S142" s="24" t="s">
        <v>292</v>
      </c>
      <c r="T142" s="169" t="s">
        <v>245</v>
      </c>
      <c r="U142" s="189"/>
      <c r="V142" s="189"/>
    </row>
    <row r="143" spans="1:22" s="11" customFormat="1" ht="16.5" customHeight="1" x14ac:dyDescent="0.25">
      <c r="A143" s="174">
        <f>A142+1</f>
        <v>78</v>
      </c>
      <c r="B143" s="14" t="s">
        <v>318</v>
      </c>
      <c r="C143" s="168">
        <v>1962</v>
      </c>
      <c r="D143" s="168"/>
      <c r="E143" s="169" t="s">
        <v>233</v>
      </c>
      <c r="F143" s="168">
        <v>2</v>
      </c>
      <c r="G143" s="168">
        <v>1</v>
      </c>
      <c r="H143" s="168">
        <v>416.6</v>
      </c>
      <c r="I143" s="168">
        <v>376.7</v>
      </c>
      <c r="J143" s="168">
        <v>271.10000000000002</v>
      </c>
      <c r="K143" s="168">
        <v>13</v>
      </c>
      <c r="L143" s="58">
        <f>'виды работ '!C138</f>
        <v>2908439</v>
      </c>
      <c r="M143" s="175">
        <v>0</v>
      </c>
      <c r="N143" s="175">
        <v>0</v>
      </c>
      <c r="O143" s="175">
        <v>0</v>
      </c>
      <c r="P143" s="175">
        <f t="shared" si="53"/>
        <v>2908439</v>
      </c>
      <c r="Q143" s="175">
        <f t="shared" si="54"/>
        <v>6981.3706192990876</v>
      </c>
      <c r="R143" s="162">
        <v>14593.7</v>
      </c>
      <c r="S143" s="24" t="s">
        <v>292</v>
      </c>
      <c r="T143" s="169" t="s">
        <v>245</v>
      </c>
      <c r="U143" s="189"/>
      <c r="V143" s="189"/>
    </row>
    <row r="144" spans="1:22" s="11" customFormat="1" ht="16.5" customHeight="1" x14ac:dyDescent="0.25">
      <c r="A144" s="174">
        <f t="shared" ref="A144:A146" si="55">A143+1</f>
        <v>79</v>
      </c>
      <c r="B144" s="14" t="s">
        <v>319</v>
      </c>
      <c r="C144" s="168">
        <v>1961</v>
      </c>
      <c r="D144" s="168"/>
      <c r="E144" s="169" t="s">
        <v>233</v>
      </c>
      <c r="F144" s="168">
        <v>2</v>
      </c>
      <c r="G144" s="168">
        <v>2</v>
      </c>
      <c r="H144" s="168">
        <v>727.77</v>
      </c>
      <c r="I144" s="168">
        <v>647.97</v>
      </c>
      <c r="J144" s="168">
        <v>647.97</v>
      </c>
      <c r="K144" s="168">
        <v>26</v>
      </c>
      <c r="L144" s="58">
        <f>'виды работ '!C139</f>
        <v>4536790</v>
      </c>
      <c r="M144" s="175">
        <v>0</v>
      </c>
      <c r="N144" s="175">
        <v>0</v>
      </c>
      <c r="O144" s="175">
        <v>0</v>
      </c>
      <c r="P144" s="175">
        <f t="shared" si="53"/>
        <v>4536790</v>
      </c>
      <c r="Q144" s="175">
        <f t="shared" si="54"/>
        <v>6233.823872926886</v>
      </c>
      <c r="R144" s="162">
        <v>14593.7</v>
      </c>
      <c r="S144" s="24" t="s">
        <v>292</v>
      </c>
      <c r="T144" s="169" t="s">
        <v>245</v>
      </c>
      <c r="U144" s="189"/>
      <c r="V144" s="189"/>
    </row>
    <row r="145" spans="1:22" s="11" customFormat="1" ht="16.5" customHeight="1" x14ac:dyDescent="0.25">
      <c r="A145" s="174">
        <f t="shared" si="55"/>
        <v>80</v>
      </c>
      <c r="B145" s="14" t="s">
        <v>320</v>
      </c>
      <c r="C145" s="168">
        <v>1961</v>
      </c>
      <c r="D145" s="168"/>
      <c r="E145" s="169" t="s">
        <v>233</v>
      </c>
      <c r="F145" s="168">
        <v>2</v>
      </c>
      <c r="G145" s="168">
        <v>1</v>
      </c>
      <c r="H145" s="26">
        <v>501</v>
      </c>
      <c r="I145" s="168">
        <v>366.2</v>
      </c>
      <c r="J145" s="168">
        <v>366.2</v>
      </c>
      <c r="K145" s="168">
        <v>15</v>
      </c>
      <c r="L145" s="58">
        <f>'виды работ '!C140</f>
        <v>2908439</v>
      </c>
      <c r="M145" s="175">
        <v>0</v>
      </c>
      <c r="N145" s="175">
        <v>0</v>
      </c>
      <c r="O145" s="175">
        <v>0</v>
      </c>
      <c r="P145" s="175">
        <f t="shared" si="53"/>
        <v>2908439</v>
      </c>
      <c r="Q145" s="175">
        <f t="shared" si="54"/>
        <v>5805.26746506986</v>
      </c>
      <c r="R145" s="162">
        <v>14593.7</v>
      </c>
      <c r="S145" s="24" t="s">
        <v>292</v>
      </c>
      <c r="T145" s="169" t="s">
        <v>245</v>
      </c>
      <c r="U145" s="189"/>
      <c r="V145" s="189"/>
    </row>
    <row r="146" spans="1:22" s="11" customFormat="1" ht="16.5" customHeight="1" x14ac:dyDescent="0.25">
      <c r="A146" s="174">
        <f t="shared" si="55"/>
        <v>81</v>
      </c>
      <c r="B146" s="14" t="s">
        <v>321</v>
      </c>
      <c r="C146" s="168">
        <v>1960</v>
      </c>
      <c r="D146" s="168"/>
      <c r="E146" s="169" t="s">
        <v>233</v>
      </c>
      <c r="F146" s="168">
        <v>2</v>
      </c>
      <c r="G146" s="168">
        <v>2</v>
      </c>
      <c r="H146" s="168">
        <v>737.8</v>
      </c>
      <c r="I146" s="168">
        <v>658</v>
      </c>
      <c r="J146" s="168">
        <v>626.5</v>
      </c>
      <c r="K146" s="168">
        <v>35</v>
      </c>
      <c r="L146" s="58">
        <f>'виды работ '!C141</f>
        <v>4537352</v>
      </c>
      <c r="M146" s="175">
        <v>0</v>
      </c>
      <c r="N146" s="175">
        <v>0</v>
      </c>
      <c r="O146" s="175">
        <v>0</v>
      </c>
      <c r="P146" s="175">
        <f t="shared" si="53"/>
        <v>4537352</v>
      </c>
      <c r="Q146" s="175">
        <f t="shared" si="54"/>
        <v>6149.8400650582817</v>
      </c>
      <c r="R146" s="162">
        <v>14593.7</v>
      </c>
      <c r="S146" s="24" t="s">
        <v>292</v>
      </c>
      <c r="T146" s="169" t="s">
        <v>245</v>
      </c>
      <c r="U146" s="189"/>
      <c r="V146" s="189"/>
    </row>
    <row r="147" spans="1:22" s="11" customFormat="1" ht="16.5" customHeight="1" x14ac:dyDescent="0.25">
      <c r="A147" s="219" t="s">
        <v>18</v>
      </c>
      <c r="B147" s="220"/>
      <c r="C147" s="175" t="s">
        <v>236</v>
      </c>
      <c r="D147" s="175" t="s">
        <v>236</v>
      </c>
      <c r="E147" s="175" t="s">
        <v>236</v>
      </c>
      <c r="F147" s="175" t="s">
        <v>236</v>
      </c>
      <c r="G147" s="175" t="s">
        <v>236</v>
      </c>
      <c r="H147" s="58">
        <f>SUM(H141:H146)</f>
        <v>5793.06</v>
      </c>
      <c r="I147" s="58">
        <f t="shared" ref="I147:P147" si="56">SUM(I141:I146)</f>
        <v>5189.57</v>
      </c>
      <c r="J147" s="58">
        <f t="shared" si="56"/>
        <v>4925.66</v>
      </c>
      <c r="K147" s="59">
        <f t="shared" si="56"/>
        <v>211</v>
      </c>
      <c r="L147" s="58">
        <f>SUM(L141:L146)</f>
        <v>20107853</v>
      </c>
      <c r="M147" s="58">
        <f t="shared" si="56"/>
        <v>0</v>
      </c>
      <c r="N147" s="58">
        <f t="shared" si="56"/>
        <v>0</v>
      </c>
      <c r="O147" s="58">
        <f t="shared" si="56"/>
        <v>0</v>
      </c>
      <c r="P147" s="58">
        <f t="shared" si="56"/>
        <v>20107853</v>
      </c>
      <c r="Q147" s="175">
        <f>L147/H147</f>
        <v>3471.0244672073131</v>
      </c>
      <c r="R147" s="30" t="s">
        <v>236</v>
      </c>
      <c r="S147" s="60" t="s">
        <v>236</v>
      </c>
      <c r="T147" s="169" t="s">
        <v>236</v>
      </c>
      <c r="U147" s="189">
        <f>'[23]характеристика мкд'!$L$22</f>
        <v>20536542</v>
      </c>
      <c r="V147" s="189">
        <f>'[23]виды работ '!$C$17</f>
        <v>428689</v>
      </c>
    </row>
    <row r="148" spans="1:22" s="11" customFormat="1" ht="21" customHeight="1" x14ac:dyDescent="0.25">
      <c r="A148" s="229" t="s">
        <v>140</v>
      </c>
      <c r="B148" s="230"/>
      <c r="C148" s="230"/>
      <c r="D148" s="230"/>
      <c r="E148" s="231"/>
      <c r="F148" s="249"/>
      <c r="G148" s="249"/>
      <c r="H148" s="249"/>
      <c r="I148" s="249"/>
      <c r="J148" s="249"/>
      <c r="K148" s="249"/>
      <c r="L148" s="249"/>
      <c r="M148" s="249"/>
      <c r="N148" s="249"/>
      <c r="O148" s="249"/>
      <c r="P148" s="249"/>
      <c r="Q148" s="249"/>
      <c r="R148" s="249"/>
      <c r="S148" s="249"/>
      <c r="T148" s="249"/>
      <c r="U148" s="189"/>
      <c r="V148" s="189"/>
    </row>
    <row r="149" spans="1:22" s="11" customFormat="1" ht="15.75" customHeight="1" x14ac:dyDescent="0.25">
      <c r="A149" s="174">
        <f>A146+1</f>
        <v>82</v>
      </c>
      <c r="B149" s="14" t="s">
        <v>322</v>
      </c>
      <c r="C149" s="169">
        <v>1972</v>
      </c>
      <c r="D149" s="169"/>
      <c r="E149" s="169" t="s">
        <v>233</v>
      </c>
      <c r="F149" s="169">
        <v>5</v>
      </c>
      <c r="G149" s="169">
        <v>4</v>
      </c>
      <c r="H149" s="175">
        <v>3687</v>
      </c>
      <c r="I149" s="175">
        <v>3346.7</v>
      </c>
      <c r="J149" s="175">
        <v>2469.6999999999998</v>
      </c>
      <c r="K149" s="169">
        <v>167</v>
      </c>
      <c r="L149" s="175">
        <f>'виды работ '!C144</f>
        <v>13846574</v>
      </c>
      <c r="M149" s="175">
        <v>0</v>
      </c>
      <c r="N149" s="175">
        <v>0</v>
      </c>
      <c r="O149" s="175">
        <v>0</v>
      </c>
      <c r="P149" s="175">
        <f>L149</f>
        <v>13846574</v>
      </c>
      <c r="Q149" s="175">
        <f>L149/H149</f>
        <v>3755.5123406563603</v>
      </c>
      <c r="R149" s="162">
        <v>14593.7</v>
      </c>
      <c r="S149" s="24" t="s">
        <v>292</v>
      </c>
      <c r="T149" s="169" t="s">
        <v>245</v>
      </c>
      <c r="U149" s="189"/>
      <c r="V149" s="189"/>
    </row>
    <row r="150" spans="1:22" s="11" customFormat="1" ht="15.75" customHeight="1" x14ac:dyDescent="0.25">
      <c r="A150" s="174">
        <f>A149+1</f>
        <v>83</v>
      </c>
      <c r="B150" s="14" t="s">
        <v>323</v>
      </c>
      <c r="C150" s="169">
        <v>1973</v>
      </c>
      <c r="D150" s="169"/>
      <c r="E150" s="169" t="s">
        <v>233</v>
      </c>
      <c r="F150" s="169">
        <v>5</v>
      </c>
      <c r="G150" s="169">
        <v>6</v>
      </c>
      <c r="H150" s="28">
        <v>5040.6000000000004</v>
      </c>
      <c r="I150" s="175">
        <v>4606.8</v>
      </c>
      <c r="J150" s="175">
        <v>3703.1</v>
      </c>
      <c r="K150" s="169">
        <v>209</v>
      </c>
      <c r="L150" s="175">
        <f>'виды работ '!C145</f>
        <v>718483</v>
      </c>
      <c r="M150" s="175">
        <v>0</v>
      </c>
      <c r="N150" s="175">
        <v>0</v>
      </c>
      <c r="O150" s="175">
        <v>0</v>
      </c>
      <c r="P150" s="175">
        <f>L150</f>
        <v>718483</v>
      </c>
      <c r="Q150" s="175">
        <f>L150/H150</f>
        <v>142.53918184343132</v>
      </c>
      <c r="R150" s="162">
        <v>14593.7</v>
      </c>
      <c r="S150" s="24" t="s">
        <v>292</v>
      </c>
      <c r="T150" s="169" t="s">
        <v>245</v>
      </c>
      <c r="U150" s="189"/>
      <c r="V150" s="189"/>
    </row>
    <row r="151" spans="1:22" s="11" customFormat="1" ht="15.75" customHeight="1" x14ac:dyDescent="0.25">
      <c r="A151" s="174">
        <f t="shared" ref="A151:A153" si="57">A150+1</f>
        <v>84</v>
      </c>
      <c r="B151" s="14" t="s">
        <v>324</v>
      </c>
      <c r="C151" s="169">
        <v>1958</v>
      </c>
      <c r="D151" s="169"/>
      <c r="E151" s="169" t="s">
        <v>233</v>
      </c>
      <c r="F151" s="169">
        <v>3</v>
      </c>
      <c r="G151" s="169">
        <v>5</v>
      </c>
      <c r="H151" s="175">
        <v>2372.61</v>
      </c>
      <c r="I151" s="175">
        <v>2124.61</v>
      </c>
      <c r="J151" s="175">
        <v>1320.67</v>
      </c>
      <c r="K151" s="169">
        <v>110</v>
      </c>
      <c r="L151" s="175">
        <f>'виды работ '!C146</f>
        <v>493822</v>
      </c>
      <c r="M151" s="175">
        <v>0</v>
      </c>
      <c r="N151" s="175">
        <v>0</v>
      </c>
      <c r="O151" s="175">
        <v>0</v>
      </c>
      <c r="P151" s="175">
        <f t="shared" ref="P151:P153" si="58">L151</f>
        <v>493822</v>
      </c>
      <c r="Q151" s="175">
        <f t="shared" ref="Q151:Q153" si="59">L151/H151</f>
        <v>208.13450166694062</v>
      </c>
      <c r="R151" s="162">
        <v>14593.7</v>
      </c>
      <c r="S151" s="24" t="s">
        <v>292</v>
      </c>
      <c r="T151" s="169" t="s">
        <v>245</v>
      </c>
      <c r="U151" s="189"/>
      <c r="V151" s="189"/>
    </row>
    <row r="152" spans="1:22" s="11" customFormat="1" ht="15.75" customHeight="1" x14ac:dyDescent="0.25">
      <c r="A152" s="174">
        <f t="shared" si="57"/>
        <v>85</v>
      </c>
      <c r="B152" s="14" t="s">
        <v>325</v>
      </c>
      <c r="C152" s="169">
        <v>1968</v>
      </c>
      <c r="D152" s="169"/>
      <c r="E152" s="169" t="s">
        <v>233</v>
      </c>
      <c r="F152" s="169">
        <v>5</v>
      </c>
      <c r="G152" s="169">
        <v>6</v>
      </c>
      <c r="H152" s="175">
        <v>5001.05</v>
      </c>
      <c r="I152" s="175">
        <v>4642.7</v>
      </c>
      <c r="J152" s="175">
        <v>3775.25</v>
      </c>
      <c r="K152" s="169">
        <v>197</v>
      </c>
      <c r="L152" s="175">
        <f>'виды работ '!C147</f>
        <v>743485</v>
      </c>
      <c r="M152" s="175">
        <v>0</v>
      </c>
      <c r="N152" s="175">
        <v>0</v>
      </c>
      <c r="O152" s="175">
        <v>0</v>
      </c>
      <c r="P152" s="175">
        <f t="shared" si="58"/>
        <v>743485</v>
      </c>
      <c r="Q152" s="175">
        <f t="shared" si="59"/>
        <v>148.6657801861609</v>
      </c>
      <c r="R152" s="162">
        <v>14593.7</v>
      </c>
      <c r="S152" s="24" t="s">
        <v>292</v>
      </c>
      <c r="T152" s="169" t="s">
        <v>245</v>
      </c>
      <c r="U152" s="189"/>
      <c r="V152" s="189"/>
    </row>
    <row r="153" spans="1:22" s="11" customFormat="1" ht="15.75" customHeight="1" x14ac:dyDescent="0.25">
      <c r="A153" s="174">
        <f t="shared" si="57"/>
        <v>86</v>
      </c>
      <c r="B153" s="14" t="s">
        <v>326</v>
      </c>
      <c r="C153" s="169">
        <v>1939</v>
      </c>
      <c r="D153" s="169"/>
      <c r="E153" s="169" t="s">
        <v>233</v>
      </c>
      <c r="F153" s="169">
        <v>3</v>
      </c>
      <c r="G153" s="169">
        <v>3</v>
      </c>
      <c r="H153" s="175">
        <v>1943</v>
      </c>
      <c r="I153" s="175">
        <v>1319.6</v>
      </c>
      <c r="J153" s="175">
        <v>1149.78</v>
      </c>
      <c r="K153" s="169">
        <v>50</v>
      </c>
      <c r="L153" s="175">
        <f>'виды работ '!C148</f>
        <v>454646</v>
      </c>
      <c r="M153" s="175">
        <v>0</v>
      </c>
      <c r="N153" s="175">
        <v>0</v>
      </c>
      <c r="O153" s="175">
        <v>0</v>
      </c>
      <c r="P153" s="175">
        <f t="shared" si="58"/>
        <v>454646</v>
      </c>
      <c r="Q153" s="175">
        <f t="shared" si="59"/>
        <v>233.99176531137417</v>
      </c>
      <c r="R153" s="162">
        <v>14593.7</v>
      </c>
      <c r="S153" s="24" t="s">
        <v>292</v>
      </c>
      <c r="T153" s="169" t="s">
        <v>245</v>
      </c>
      <c r="U153" s="189"/>
      <c r="V153" s="189"/>
    </row>
    <row r="154" spans="1:22" s="11" customFormat="1" ht="21" customHeight="1" x14ac:dyDescent="0.25">
      <c r="A154" s="219" t="s">
        <v>18</v>
      </c>
      <c r="B154" s="220"/>
      <c r="C154" s="175" t="s">
        <v>236</v>
      </c>
      <c r="D154" s="175" t="s">
        <v>236</v>
      </c>
      <c r="E154" s="175" t="s">
        <v>236</v>
      </c>
      <c r="F154" s="175" t="s">
        <v>236</v>
      </c>
      <c r="G154" s="175" t="s">
        <v>236</v>
      </c>
      <c r="H154" s="58">
        <f>SUM(H149:H153)</f>
        <v>18044.260000000002</v>
      </c>
      <c r="I154" s="58">
        <f t="shared" ref="I154:P154" si="60">SUM(I149:I153)</f>
        <v>16040.410000000002</v>
      </c>
      <c r="J154" s="58">
        <f t="shared" si="60"/>
        <v>12418.5</v>
      </c>
      <c r="K154" s="58">
        <f t="shared" si="60"/>
        <v>733</v>
      </c>
      <c r="L154" s="58">
        <f>SUM(L149:L153)</f>
        <v>16257010</v>
      </c>
      <c r="M154" s="58">
        <f t="shared" si="60"/>
        <v>0</v>
      </c>
      <c r="N154" s="58">
        <f t="shared" si="60"/>
        <v>0</v>
      </c>
      <c r="O154" s="58">
        <f t="shared" si="60"/>
        <v>0</v>
      </c>
      <c r="P154" s="58">
        <f t="shared" si="60"/>
        <v>16257010</v>
      </c>
      <c r="Q154" s="175">
        <f>L154/H154</f>
        <v>900.95188165100694</v>
      </c>
      <c r="R154" s="30" t="s">
        <v>236</v>
      </c>
      <c r="S154" s="60" t="s">
        <v>236</v>
      </c>
      <c r="T154" s="169" t="s">
        <v>236</v>
      </c>
      <c r="U154" s="189">
        <f>'[24]характеристика мкд'!$L$21</f>
        <v>16552506</v>
      </c>
      <c r="V154" s="189">
        <f>'[24]виды работ '!$C$16</f>
        <v>295496</v>
      </c>
    </row>
    <row r="155" spans="1:22" s="11" customFormat="1" ht="21" customHeight="1" x14ac:dyDescent="0.25">
      <c r="A155" s="221" t="s">
        <v>141</v>
      </c>
      <c r="B155" s="250"/>
      <c r="C155" s="250"/>
      <c r="D155" s="250"/>
      <c r="E155" s="251"/>
      <c r="F155" s="249"/>
      <c r="G155" s="249"/>
      <c r="H155" s="249"/>
      <c r="I155" s="249"/>
      <c r="J155" s="249"/>
      <c r="K155" s="249"/>
      <c r="L155" s="249"/>
      <c r="M155" s="249"/>
      <c r="N155" s="249"/>
      <c r="O155" s="249"/>
      <c r="P155" s="249"/>
      <c r="Q155" s="249"/>
      <c r="R155" s="249"/>
      <c r="S155" s="249"/>
      <c r="T155" s="249"/>
      <c r="U155" s="189"/>
      <c r="V155" s="189"/>
    </row>
    <row r="156" spans="1:22" s="11" customFormat="1" ht="21" customHeight="1" x14ac:dyDescent="0.25">
      <c r="A156" s="34">
        <f>A153+1</f>
        <v>87</v>
      </c>
      <c r="B156" s="14" t="s">
        <v>327</v>
      </c>
      <c r="C156" s="169">
        <v>1986</v>
      </c>
      <c r="D156" s="169"/>
      <c r="E156" s="169" t="s">
        <v>237</v>
      </c>
      <c r="F156" s="169">
        <v>9</v>
      </c>
      <c r="G156" s="169">
        <v>5</v>
      </c>
      <c r="H156" s="169">
        <v>11063.9</v>
      </c>
      <c r="I156" s="169">
        <v>9911.5300000000007</v>
      </c>
      <c r="J156" s="169">
        <v>8612.1</v>
      </c>
      <c r="K156" s="169">
        <v>564</v>
      </c>
      <c r="L156" s="175">
        <f>'виды работ '!C151</f>
        <v>10000000</v>
      </c>
      <c r="M156" s="175">
        <v>0</v>
      </c>
      <c r="N156" s="175">
        <v>0</v>
      </c>
      <c r="O156" s="175">
        <v>0</v>
      </c>
      <c r="P156" s="175">
        <f t="shared" ref="P156" si="61">L156</f>
        <v>10000000</v>
      </c>
      <c r="Q156" s="175">
        <f t="shared" ref="Q156" si="62">L156/H156</f>
        <v>903.84041793580923</v>
      </c>
      <c r="R156" s="162">
        <v>14593.7</v>
      </c>
      <c r="S156" s="24" t="s">
        <v>292</v>
      </c>
      <c r="T156" s="169" t="s">
        <v>245</v>
      </c>
      <c r="U156" s="189"/>
      <c r="V156" s="189"/>
    </row>
    <row r="157" spans="1:22" s="11" customFormat="1" ht="21" customHeight="1" x14ac:dyDescent="0.25">
      <c r="A157" s="219" t="s">
        <v>18</v>
      </c>
      <c r="B157" s="220"/>
      <c r="C157" s="175" t="s">
        <v>236</v>
      </c>
      <c r="D157" s="175" t="s">
        <v>236</v>
      </c>
      <c r="E157" s="175" t="s">
        <v>236</v>
      </c>
      <c r="F157" s="175" t="s">
        <v>236</v>
      </c>
      <c r="G157" s="175" t="s">
        <v>236</v>
      </c>
      <c r="H157" s="66">
        <f t="shared" ref="H157:P157" si="63">SUM(H156:H156)</f>
        <v>11063.9</v>
      </c>
      <c r="I157" s="66">
        <f t="shared" si="63"/>
        <v>9911.5300000000007</v>
      </c>
      <c r="J157" s="66">
        <f t="shared" si="63"/>
        <v>8612.1</v>
      </c>
      <c r="K157" s="67">
        <f t="shared" si="63"/>
        <v>564</v>
      </c>
      <c r="L157" s="66">
        <f t="shared" si="63"/>
        <v>10000000</v>
      </c>
      <c r="M157" s="66">
        <f t="shared" si="63"/>
        <v>0</v>
      </c>
      <c r="N157" s="66">
        <f t="shared" si="63"/>
        <v>0</v>
      </c>
      <c r="O157" s="66">
        <f t="shared" si="63"/>
        <v>0</v>
      </c>
      <c r="P157" s="66">
        <f t="shared" si="63"/>
        <v>10000000</v>
      </c>
      <c r="Q157" s="175">
        <f>L157/H157</f>
        <v>903.84041793580923</v>
      </c>
      <c r="R157" s="30" t="s">
        <v>236</v>
      </c>
      <c r="S157" s="60" t="s">
        <v>236</v>
      </c>
      <c r="T157" s="169" t="s">
        <v>236</v>
      </c>
      <c r="U157" s="189">
        <f>'[25]характеристика мкд'!$L$17</f>
        <v>10214000</v>
      </c>
      <c r="V157" s="189">
        <f>'[25]виды работ '!$C$12</f>
        <v>214000</v>
      </c>
    </row>
    <row r="158" spans="1:22" s="11" customFormat="1" ht="21" customHeight="1" x14ac:dyDescent="0.25">
      <c r="A158" s="229" t="s">
        <v>142</v>
      </c>
      <c r="B158" s="230"/>
      <c r="C158" s="230"/>
      <c r="D158" s="230"/>
      <c r="E158" s="231"/>
      <c r="F158" s="249"/>
      <c r="G158" s="249"/>
      <c r="H158" s="249"/>
      <c r="I158" s="249"/>
      <c r="J158" s="249"/>
      <c r="K158" s="249"/>
      <c r="L158" s="249"/>
      <c r="M158" s="249"/>
      <c r="N158" s="249"/>
      <c r="O158" s="249"/>
      <c r="P158" s="249"/>
      <c r="Q158" s="249"/>
      <c r="R158" s="249"/>
      <c r="S158" s="249"/>
      <c r="T158" s="249"/>
      <c r="U158" s="189"/>
      <c r="V158" s="189"/>
    </row>
    <row r="159" spans="1:22" s="11" customFormat="1" ht="15" customHeight="1" x14ac:dyDescent="0.25">
      <c r="A159" s="174">
        <f>A156+1</f>
        <v>88</v>
      </c>
      <c r="B159" s="14" t="s">
        <v>328</v>
      </c>
      <c r="C159" s="168">
        <v>1938</v>
      </c>
      <c r="D159" s="169"/>
      <c r="E159" s="169" t="s">
        <v>233</v>
      </c>
      <c r="F159" s="168">
        <v>4</v>
      </c>
      <c r="G159" s="168">
        <v>3</v>
      </c>
      <c r="H159" s="33">
        <v>2357.1</v>
      </c>
      <c r="I159" s="33">
        <v>2077.5</v>
      </c>
      <c r="J159" s="33">
        <v>1812.5</v>
      </c>
      <c r="K159" s="168">
        <v>108</v>
      </c>
      <c r="L159" s="175">
        <f>'виды работ '!C154</f>
        <v>787367</v>
      </c>
      <c r="M159" s="175">
        <v>0</v>
      </c>
      <c r="N159" s="175">
        <v>0</v>
      </c>
      <c r="O159" s="175">
        <v>0</v>
      </c>
      <c r="P159" s="175">
        <f>L159</f>
        <v>787367</v>
      </c>
      <c r="Q159" s="175">
        <f>L159/H159</f>
        <v>334.04055831318146</v>
      </c>
      <c r="R159" s="162">
        <v>14593.7</v>
      </c>
      <c r="S159" s="24" t="s">
        <v>292</v>
      </c>
      <c r="T159" s="169" t="s">
        <v>245</v>
      </c>
      <c r="U159" s="189"/>
      <c r="V159" s="189"/>
    </row>
    <row r="160" spans="1:22" s="11" customFormat="1" ht="15" customHeight="1" x14ac:dyDescent="0.25">
      <c r="A160" s="174">
        <f>A159+1</f>
        <v>89</v>
      </c>
      <c r="B160" s="14" t="s">
        <v>329</v>
      </c>
      <c r="C160" s="168">
        <v>1936</v>
      </c>
      <c r="D160" s="168"/>
      <c r="E160" s="169" t="s">
        <v>233</v>
      </c>
      <c r="F160" s="168">
        <v>4</v>
      </c>
      <c r="G160" s="168">
        <v>3</v>
      </c>
      <c r="H160" s="33">
        <v>2452.6</v>
      </c>
      <c r="I160" s="33">
        <v>2094.6</v>
      </c>
      <c r="J160" s="33">
        <v>1697.6</v>
      </c>
      <c r="K160" s="168">
        <v>102</v>
      </c>
      <c r="L160" s="175">
        <f>'виды работ '!C155</f>
        <v>796851</v>
      </c>
      <c r="M160" s="175">
        <v>0</v>
      </c>
      <c r="N160" s="175">
        <v>0</v>
      </c>
      <c r="O160" s="175">
        <v>0</v>
      </c>
      <c r="P160" s="175">
        <f>L160</f>
        <v>796851</v>
      </c>
      <c r="Q160" s="175">
        <f>L160/H160</f>
        <v>324.9005137405203</v>
      </c>
      <c r="R160" s="162">
        <v>14593.7</v>
      </c>
      <c r="S160" s="24" t="s">
        <v>292</v>
      </c>
      <c r="T160" s="169" t="s">
        <v>245</v>
      </c>
      <c r="U160" s="189"/>
      <c r="V160" s="189"/>
    </row>
    <row r="161" spans="1:24" s="11" customFormat="1" ht="15" customHeight="1" x14ac:dyDescent="0.25">
      <c r="A161" s="174">
        <f t="shared" ref="A161:A164" si="64">A160+1</f>
        <v>90</v>
      </c>
      <c r="B161" s="14" t="s">
        <v>330</v>
      </c>
      <c r="C161" s="168">
        <v>1960</v>
      </c>
      <c r="D161" s="168"/>
      <c r="E161" s="169" t="s">
        <v>233</v>
      </c>
      <c r="F161" s="168">
        <v>2</v>
      </c>
      <c r="G161" s="168">
        <v>2</v>
      </c>
      <c r="H161" s="33">
        <v>694.8</v>
      </c>
      <c r="I161" s="33">
        <v>643.29999999999995</v>
      </c>
      <c r="J161" s="33">
        <v>569.20000000000005</v>
      </c>
      <c r="K161" s="168">
        <v>35</v>
      </c>
      <c r="L161" s="175">
        <f>'виды работ '!C156</f>
        <v>6136674</v>
      </c>
      <c r="M161" s="175">
        <v>0</v>
      </c>
      <c r="N161" s="175">
        <v>0</v>
      </c>
      <c r="O161" s="175">
        <v>0</v>
      </c>
      <c r="P161" s="175">
        <f>L161</f>
        <v>6136674</v>
      </c>
      <c r="Q161" s="175">
        <f>L161/H161</f>
        <v>8832.2884283246985</v>
      </c>
      <c r="R161" s="162">
        <v>14593.7</v>
      </c>
      <c r="S161" s="24" t="s">
        <v>292</v>
      </c>
      <c r="T161" s="169" t="s">
        <v>245</v>
      </c>
      <c r="U161" s="189"/>
      <c r="V161" s="189"/>
    </row>
    <row r="162" spans="1:24" s="11" customFormat="1" ht="15" customHeight="1" x14ac:dyDescent="0.25">
      <c r="A162" s="174">
        <f t="shared" si="64"/>
        <v>91</v>
      </c>
      <c r="B162" s="14" t="s">
        <v>331</v>
      </c>
      <c r="C162" s="168">
        <v>1960</v>
      </c>
      <c r="D162" s="168"/>
      <c r="E162" s="169" t="s">
        <v>233</v>
      </c>
      <c r="F162" s="168">
        <v>2</v>
      </c>
      <c r="G162" s="168">
        <v>2</v>
      </c>
      <c r="H162" s="33">
        <v>698.9</v>
      </c>
      <c r="I162" s="33">
        <v>647.4</v>
      </c>
      <c r="J162" s="33">
        <v>569.20000000000005</v>
      </c>
      <c r="K162" s="168">
        <v>35</v>
      </c>
      <c r="L162" s="175">
        <f>'виды работ '!C157</f>
        <v>6136736</v>
      </c>
      <c r="M162" s="175">
        <v>0</v>
      </c>
      <c r="N162" s="175">
        <v>0</v>
      </c>
      <c r="O162" s="175">
        <v>0</v>
      </c>
      <c r="P162" s="175">
        <f>L162</f>
        <v>6136736</v>
      </c>
      <c r="Q162" s="175">
        <f>L162/H162</f>
        <v>8780.5637430247534</v>
      </c>
      <c r="R162" s="162">
        <v>14593.7</v>
      </c>
      <c r="S162" s="24" t="s">
        <v>292</v>
      </c>
      <c r="T162" s="169" t="s">
        <v>245</v>
      </c>
      <c r="U162" s="189"/>
      <c r="V162" s="189"/>
    </row>
    <row r="163" spans="1:24" s="11" customFormat="1" ht="15" customHeight="1" x14ac:dyDescent="0.25">
      <c r="A163" s="174">
        <f t="shared" si="64"/>
        <v>92</v>
      </c>
      <c r="B163" s="14" t="s">
        <v>332</v>
      </c>
      <c r="C163" s="168">
        <v>1936</v>
      </c>
      <c r="D163" s="168"/>
      <c r="E163" s="169" t="s">
        <v>233</v>
      </c>
      <c r="F163" s="168">
        <v>4</v>
      </c>
      <c r="G163" s="168">
        <v>3</v>
      </c>
      <c r="H163" s="33">
        <v>2510.6</v>
      </c>
      <c r="I163" s="33">
        <v>1951.9</v>
      </c>
      <c r="J163" s="33">
        <v>1362.3</v>
      </c>
      <c r="K163" s="168">
        <v>109</v>
      </c>
      <c r="L163" s="175">
        <f>'виды работ '!C158</f>
        <v>490715</v>
      </c>
      <c r="M163" s="175">
        <v>0</v>
      </c>
      <c r="N163" s="175">
        <v>0</v>
      </c>
      <c r="O163" s="175">
        <v>0</v>
      </c>
      <c r="P163" s="175">
        <f t="shared" ref="P163:P164" si="65">L163</f>
        <v>490715</v>
      </c>
      <c r="Q163" s="175">
        <f>L163/H163</f>
        <v>195.45726121245917</v>
      </c>
      <c r="R163" s="162">
        <v>14593.7</v>
      </c>
      <c r="S163" s="24" t="s">
        <v>292</v>
      </c>
      <c r="T163" s="169" t="s">
        <v>245</v>
      </c>
      <c r="U163" s="189"/>
      <c r="V163" s="189"/>
    </row>
    <row r="164" spans="1:24" s="11" customFormat="1" ht="15" customHeight="1" x14ac:dyDescent="0.25">
      <c r="A164" s="174">
        <f t="shared" si="64"/>
        <v>93</v>
      </c>
      <c r="B164" s="14" t="s">
        <v>333</v>
      </c>
      <c r="C164" s="168">
        <v>1978</v>
      </c>
      <c r="D164" s="168"/>
      <c r="E164" s="169" t="s">
        <v>237</v>
      </c>
      <c r="F164" s="168">
        <v>5</v>
      </c>
      <c r="G164" s="168">
        <v>5</v>
      </c>
      <c r="H164" s="33">
        <v>4120.2</v>
      </c>
      <c r="I164" s="33">
        <v>3440.8</v>
      </c>
      <c r="J164" s="33">
        <v>3154.6</v>
      </c>
      <c r="K164" s="168">
        <v>190</v>
      </c>
      <c r="L164" s="175">
        <f>'виды работ '!C159</f>
        <v>311767</v>
      </c>
      <c r="M164" s="175">
        <v>0</v>
      </c>
      <c r="N164" s="175">
        <v>0</v>
      </c>
      <c r="O164" s="175">
        <v>0</v>
      </c>
      <c r="P164" s="175">
        <f t="shared" si="65"/>
        <v>311767</v>
      </c>
      <c r="Q164" s="175">
        <f t="shared" ref="Q164:Q174" si="66">L164/H164</f>
        <v>75.667928741323237</v>
      </c>
      <c r="R164" s="162">
        <v>14593.7</v>
      </c>
      <c r="S164" s="24" t="s">
        <v>292</v>
      </c>
      <c r="T164" s="169" t="s">
        <v>245</v>
      </c>
      <c r="U164" s="189"/>
      <c r="V164" s="189"/>
    </row>
    <row r="165" spans="1:24" s="11" customFormat="1" ht="21" customHeight="1" x14ac:dyDescent="0.25">
      <c r="A165" s="219" t="s">
        <v>18</v>
      </c>
      <c r="B165" s="220"/>
      <c r="C165" s="175" t="s">
        <v>236</v>
      </c>
      <c r="D165" s="175" t="s">
        <v>236</v>
      </c>
      <c r="E165" s="175" t="s">
        <v>236</v>
      </c>
      <c r="F165" s="175" t="s">
        <v>236</v>
      </c>
      <c r="G165" s="175" t="s">
        <v>236</v>
      </c>
      <c r="H165" s="58">
        <f>SUM(H159:H164)</f>
        <v>12834.2</v>
      </c>
      <c r="I165" s="58">
        <f t="shared" ref="I165:P165" si="67">SUM(I159:I164)</f>
        <v>10855.5</v>
      </c>
      <c r="J165" s="58">
        <f t="shared" si="67"/>
        <v>9165.4</v>
      </c>
      <c r="K165" s="59">
        <f t="shared" si="67"/>
        <v>579</v>
      </c>
      <c r="L165" s="58">
        <f>SUM(L159:L164)</f>
        <v>14660110</v>
      </c>
      <c r="M165" s="58">
        <f t="shared" si="67"/>
        <v>0</v>
      </c>
      <c r="N165" s="58">
        <f t="shared" si="67"/>
        <v>0</v>
      </c>
      <c r="O165" s="58">
        <f t="shared" si="67"/>
        <v>0</v>
      </c>
      <c r="P165" s="58">
        <f t="shared" si="67"/>
        <v>14660110</v>
      </c>
      <c r="Q165" s="175">
        <f t="shared" si="66"/>
        <v>1142.2690935157625</v>
      </c>
      <c r="R165" s="30" t="s">
        <v>236</v>
      </c>
      <c r="S165" s="60" t="s">
        <v>236</v>
      </c>
      <c r="T165" s="169" t="s">
        <v>236</v>
      </c>
      <c r="U165" s="189">
        <f>'[26]характеристика мкд'!$L$22</f>
        <v>14921960</v>
      </c>
      <c r="V165" s="189">
        <f>'[26]виды работ '!$C$17</f>
        <v>261850</v>
      </c>
    </row>
    <row r="166" spans="1:24" s="11" customFormat="1" ht="19.5" customHeight="1" x14ac:dyDescent="0.25">
      <c r="A166" s="229" t="s">
        <v>143</v>
      </c>
      <c r="B166" s="230"/>
      <c r="C166" s="230"/>
      <c r="D166" s="230"/>
      <c r="E166" s="231"/>
      <c r="F166" s="249"/>
      <c r="G166" s="249"/>
      <c r="H166" s="249"/>
      <c r="I166" s="249"/>
      <c r="J166" s="249"/>
      <c r="K166" s="249"/>
      <c r="L166" s="249"/>
      <c r="M166" s="249"/>
      <c r="N166" s="249"/>
      <c r="O166" s="249"/>
      <c r="P166" s="249"/>
      <c r="Q166" s="249"/>
      <c r="R166" s="249"/>
      <c r="S166" s="249"/>
      <c r="T166" s="249"/>
      <c r="U166" s="189"/>
      <c r="V166" s="189"/>
    </row>
    <row r="167" spans="1:24" s="11" customFormat="1" ht="16.5" customHeight="1" x14ac:dyDescent="0.25">
      <c r="A167" s="174">
        <f>A164+1</f>
        <v>94</v>
      </c>
      <c r="B167" s="7" t="s">
        <v>334</v>
      </c>
      <c r="C167" s="169">
        <v>1957</v>
      </c>
      <c r="D167" s="169"/>
      <c r="E167" s="169" t="s">
        <v>233</v>
      </c>
      <c r="F167" s="169">
        <v>2</v>
      </c>
      <c r="G167" s="169">
        <v>1</v>
      </c>
      <c r="H167" s="175">
        <v>317.5</v>
      </c>
      <c r="I167" s="175">
        <v>317</v>
      </c>
      <c r="J167" s="175">
        <v>201.3</v>
      </c>
      <c r="K167" s="169">
        <v>21</v>
      </c>
      <c r="L167" s="175">
        <f>'виды работ '!C162</f>
        <v>336449</v>
      </c>
      <c r="M167" s="175">
        <v>0</v>
      </c>
      <c r="N167" s="175">
        <v>0</v>
      </c>
      <c r="O167" s="175">
        <v>0</v>
      </c>
      <c r="P167" s="175">
        <f>L167</f>
        <v>336449</v>
      </c>
      <c r="Q167" s="175">
        <f>L167/H167</f>
        <v>1059.6818897637795</v>
      </c>
      <c r="R167" s="162">
        <v>14593.7</v>
      </c>
      <c r="S167" s="24" t="s">
        <v>292</v>
      </c>
      <c r="T167" s="169" t="s">
        <v>245</v>
      </c>
      <c r="U167" s="189"/>
      <c r="V167" s="189"/>
    </row>
    <row r="168" spans="1:24" s="11" customFormat="1" ht="16.5" customHeight="1" x14ac:dyDescent="0.25">
      <c r="A168" s="174">
        <f>A167+1</f>
        <v>95</v>
      </c>
      <c r="B168" s="7" t="s">
        <v>335</v>
      </c>
      <c r="C168" s="169">
        <v>1966</v>
      </c>
      <c r="D168" s="169"/>
      <c r="E168" s="169" t="s">
        <v>233</v>
      </c>
      <c r="F168" s="169">
        <v>5</v>
      </c>
      <c r="G168" s="169">
        <v>4</v>
      </c>
      <c r="H168" s="175">
        <v>3759.7</v>
      </c>
      <c r="I168" s="26">
        <v>3426.42</v>
      </c>
      <c r="J168" s="175">
        <v>3426.4</v>
      </c>
      <c r="K168" s="169">
        <v>165</v>
      </c>
      <c r="L168" s="175">
        <f>'виды работ '!C163</f>
        <v>318479</v>
      </c>
      <c r="M168" s="175">
        <v>0</v>
      </c>
      <c r="N168" s="175">
        <v>0</v>
      </c>
      <c r="O168" s="175">
        <v>0</v>
      </c>
      <c r="P168" s="175">
        <f>L168</f>
        <v>318479</v>
      </c>
      <c r="Q168" s="175">
        <f>L168/H168</f>
        <v>84.708620368646436</v>
      </c>
      <c r="R168" s="162">
        <v>14593.7</v>
      </c>
      <c r="S168" s="24" t="s">
        <v>292</v>
      </c>
      <c r="T168" s="169" t="s">
        <v>245</v>
      </c>
      <c r="U168" s="189"/>
      <c r="V168" s="189"/>
    </row>
    <row r="169" spans="1:24" s="11" customFormat="1" ht="16.5" customHeight="1" x14ac:dyDescent="0.25">
      <c r="A169" s="174">
        <f t="shared" ref="A169:A173" si="68">A168+1</f>
        <v>96</v>
      </c>
      <c r="B169" s="7" t="s">
        <v>336</v>
      </c>
      <c r="C169" s="169">
        <v>1972</v>
      </c>
      <c r="D169" s="169"/>
      <c r="E169" s="169" t="s">
        <v>233</v>
      </c>
      <c r="F169" s="169">
        <v>2</v>
      </c>
      <c r="G169" s="169">
        <v>2</v>
      </c>
      <c r="H169" s="175">
        <v>583.70000000000005</v>
      </c>
      <c r="I169" s="175">
        <v>532.9</v>
      </c>
      <c r="J169" s="175">
        <v>532.9</v>
      </c>
      <c r="K169" s="169">
        <v>23</v>
      </c>
      <c r="L169" s="175">
        <f>'виды работ '!C164</f>
        <v>1905290</v>
      </c>
      <c r="M169" s="175">
        <v>0</v>
      </c>
      <c r="N169" s="175">
        <v>0</v>
      </c>
      <c r="O169" s="175">
        <v>0</v>
      </c>
      <c r="P169" s="175">
        <f t="shared" ref="P169:P170" si="69">L169</f>
        <v>1905290</v>
      </c>
      <c r="Q169" s="175">
        <f t="shared" ref="Q169:Q170" si="70">L169/H169</f>
        <v>3264.1596710639024</v>
      </c>
      <c r="R169" s="162">
        <v>14593.7</v>
      </c>
      <c r="S169" s="24" t="s">
        <v>292</v>
      </c>
      <c r="T169" s="169" t="s">
        <v>245</v>
      </c>
      <c r="U169" s="189"/>
      <c r="V169" s="189"/>
    </row>
    <row r="170" spans="1:24" s="11" customFormat="1" ht="16.5" customHeight="1" x14ac:dyDescent="0.25">
      <c r="A170" s="174">
        <f t="shared" si="68"/>
        <v>97</v>
      </c>
      <c r="B170" s="7" t="s">
        <v>337</v>
      </c>
      <c r="C170" s="169">
        <v>1964</v>
      </c>
      <c r="D170" s="169"/>
      <c r="E170" s="169" t="s">
        <v>233</v>
      </c>
      <c r="F170" s="169">
        <v>2</v>
      </c>
      <c r="G170" s="169">
        <v>2</v>
      </c>
      <c r="H170" s="26">
        <v>662.7</v>
      </c>
      <c r="I170" s="175">
        <v>662</v>
      </c>
      <c r="J170" s="175">
        <v>459.2</v>
      </c>
      <c r="K170" s="169">
        <v>28</v>
      </c>
      <c r="L170" s="175">
        <f>'виды работ '!C165</f>
        <v>478410</v>
      </c>
      <c r="M170" s="175">
        <v>0</v>
      </c>
      <c r="N170" s="175">
        <v>0</v>
      </c>
      <c r="O170" s="175">
        <v>0</v>
      </c>
      <c r="P170" s="175">
        <f t="shared" si="69"/>
        <v>478410</v>
      </c>
      <c r="Q170" s="175">
        <f t="shared" si="70"/>
        <v>721.91036668175639</v>
      </c>
      <c r="R170" s="162">
        <v>14593.7</v>
      </c>
      <c r="S170" s="24" t="s">
        <v>292</v>
      </c>
      <c r="T170" s="169" t="s">
        <v>245</v>
      </c>
      <c r="U170" s="189"/>
      <c r="V170" s="189"/>
    </row>
    <row r="171" spans="1:24" s="11" customFormat="1" ht="16.5" customHeight="1" x14ac:dyDescent="0.25">
      <c r="A171" s="174">
        <f t="shared" si="68"/>
        <v>98</v>
      </c>
      <c r="B171" s="7" t="s">
        <v>338</v>
      </c>
      <c r="C171" s="169">
        <v>1956</v>
      </c>
      <c r="D171" s="169"/>
      <c r="E171" s="169" t="s">
        <v>233</v>
      </c>
      <c r="F171" s="169">
        <v>2</v>
      </c>
      <c r="G171" s="169">
        <v>2</v>
      </c>
      <c r="H171" s="57">
        <v>880</v>
      </c>
      <c r="I171" s="175">
        <v>854.9</v>
      </c>
      <c r="J171" s="175">
        <v>820.2</v>
      </c>
      <c r="K171" s="169">
        <v>30</v>
      </c>
      <c r="L171" s="175">
        <f>'виды работ '!C166</f>
        <v>611941</v>
      </c>
      <c r="M171" s="175">
        <v>0</v>
      </c>
      <c r="N171" s="175">
        <v>0</v>
      </c>
      <c r="O171" s="175">
        <v>0</v>
      </c>
      <c r="P171" s="175">
        <f>L171</f>
        <v>611941</v>
      </c>
      <c r="Q171" s="175">
        <f t="shared" si="66"/>
        <v>695.38750000000005</v>
      </c>
      <c r="R171" s="162">
        <v>14593.7</v>
      </c>
      <c r="S171" s="24" t="s">
        <v>292</v>
      </c>
      <c r="T171" s="169" t="s">
        <v>245</v>
      </c>
      <c r="U171" s="189"/>
      <c r="V171" s="189"/>
    </row>
    <row r="172" spans="1:24" s="11" customFormat="1" ht="16.5" customHeight="1" x14ac:dyDescent="0.25">
      <c r="A172" s="174">
        <f t="shared" si="68"/>
        <v>99</v>
      </c>
      <c r="B172" s="7" t="s">
        <v>339</v>
      </c>
      <c r="C172" s="169">
        <v>1964</v>
      </c>
      <c r="D172" s="169"/>
      <c r="E172" s="169" t="s">
        <v>233</v>
      </c>
      <c r="F172" s="169">
        <v>2</v>
      </c>
      <c r="G172" s="169">
        <v>2</v>
      </c>
      <c r="H172" s="26">
        <v>662.5</v>
      </c>
      <c r="I172" s="175">
        <v>662</v>
      </c>
      <c r="J172" s="175">
        <v>605.70000000000005</v>
      </c>
      <c r="K172" s="169">
        <v>38</v>
      </c>
      <c r="L172" s="175">
        <f>'виды работ '!C167</f>
        <v>478410</v>
      </c>
      <c r="M172" s="175">
        <v>0</v>
      </c>
      <c r="N172" s="175">
        <v>0</v>
      </c>
      <c r="O172" s="175">
        <v>0</v>
      </c>
      <c r="P172" s="175">
        <f>L172</f>
        <v>478410</v>
      </c>
      <c r="Q172" s="175">
        <f t="shared" si="66"/>
        <v>722.12830188679243</v>
      </c>
      <c r="R172" s="162">
        <v>14593.7</v>
      </c>
      <c r="S172" s="24" t="s">
        <v>292</v>
      </c>
      <c r="T172" s="169" t="s">
        <v>245</v>
      </c>
      <c r="U172" s="189"/>
      <c r="V172" s="189"/>
    </row>
    <row r="173" spans="1:24" s="11" customFormat="1" ht="16.5" customHeight="1" x14ac:dyDescent="0.25">
      <c r="A173" s="174">
        <f t="shared" si="68"/>
        <v>100</v>
      </c>
      <c r="B173" s="7" t="s">
        <v>340</v>
      </c>
      <c r="C173" s="169">
        <v>1956</v>
      </c>
      <c r="D173" s="169"/>
      <c r="E173" s="169" t="s">
        <v>233</v>
      </c>
      <c r="F173" s="169">
        <v>2</v>
      </c>
      <c r="G173" s="169">
        <v>2</v>
      </c>
      <c r="H173" s="175">
        <v>887.3</v>
      </c>
      <c r="I173" s="28">
        <v>849.89</v>
      </c>
      <c r="J173" s="28">
        <v>849.89</v>
      </c>
      <c r="K173" s="169">
        <v>30</v>
      </c>
      <c r="L173" s="175">
        <f>'виды работ '!C168</f>
        <v>634280</v>
      </c>
      <c r="M173" s="175">
        <v>0</v>
      </c>
      <c r="N173" s="175">
        <v>0</v>
      </c>
      <c r="O173" s="175">
        <v>0</v>
      </c>
      <c r="P173" s="175">
        <f t="shared" ref="P173" si="71">L173</f>
        <v>634280</v>
      </c>
      <c r="Q173" s="175">
        <f t="shared" si="66"/>
        <v>714.84278147188104</v>
      </c>
      <c r="R173" s="162">
        <v>14593.7</v>
      </c>
      <c r="S173" s="24" t="s">
        <v>292</v>
      </c>
      <c r="T173" s="169" t="s">
        <v>245</v>
      </c>
      <c r="U173" s="189"/>
      <c r="V173" s="189"/>
    </row>
    <row r="174" spans="1:24" s="11" customFormat="1" ht="20.25" customHeight="1" x14ac:dyDescent="0.25">
      <c r="A174" s="219" t="s">
        <v>18</v>
      </c>
      <c r="B174" s="220"/>
      <c r="C174" s="175" t="s">
        <v>236</v>
      </c>
      <c r="D174" s="175" t="s">
        <v>236</v>
      </c>
      <c r="E174" s="175" t="s">
        <v>236</v>
      </c>
      <c r="F174" s="175" t="s">
        <v>236</v>
      </c>
      <c r="G174" s="175" t="s">
        <v>236</v>
      </c>
      <c r="H174" s="175">
        <f>SUM(H167:H173)</f>
        <v>7753.4</v>
      </c>
      <c r="I174" s="175">
        <f t="shared" ref="I174:P174" si="72">SUM(I167:I173)</f>
        <v>7305.11</v>
      </c>
      <c r="J174" s="175">
        <f t="shared" si="72"/>
        <v>6895.59</v>
      </c>
      <c r="K174" s="174">
        <f t="shared" si="72"/>
        <v>335</v>
      </c>
      <c r="L174" s="175">
        <f>SUM(L167:L173)</f>
        <v>4763259</v>
      </c>
      <c r="M174" s="175">
        <f t="shared" si="72"/>
        <v>0</v>
      </c>
      <c r="N174" s="175">
        <f t="shared" si="72"/>
        <v>0</v>
      </c>
      <c r="O174" s="175">
        <f t="shared" si="72"/>
        <v>0</v>
      </c>
      <c r="P174" s="175">
        <f t="shared" si="72"/>
        <v>4763259</v>
      </c>
      <c r="Q174" s="175">
        <f t="shared" si="66"/>
        <v>614.34454561869632</v>
      </c>
      <c r="R174" s="30" t="s">
        <v>236</v>
      </c>
      <c r="S174" s="169" t="s">
        <v>236</v>
      </c>
      <c r="T174" s="169" t="s">
        <v>236</v>
      </c>
      <c r="U174" s="191">
        <f>'[27]характеристика мкд'!$L$23</f>
        <v>4856734</v>
      </c>
      <c r="V174" s="191">
        <f>'[27]виды работ '!$C$18</f>
        <v>93475</v>
      </c>
      <c r="W174" s="182"/>
      <c r="X174" s="182"/>
    </row>
    <row r="175" spans="1:24" s="12" customFormat="1" ht="18.75" customHeight="1" x14ac:dyDescent="0.25">
      <c r="A175" s="221" t="s">
        <v>144</v>
      </c>
      <c r="B175" s="222"/>
      <c r="C175" s="223"/>
      <c r="D175" s="164" t="s">
        <v>236</v>
      </c>
      <c r="E175" s="164" t="s">
        <v>236</v>
      </c>
      <c r="F175" s="164" t="s">
        <v>236</v>
      </c>
      <c r="G175" s="164" t="s">
        <v>236</v>
      </c>
      <c r="H175" s="164">
        <f>H134+H139+H147+H154+H157+H165+H174</f>
        <v>72241.48</v>
      </c>
      <c r="I175" s="164">
        <f t="shared" ref="I175:P175" si="73">I134+I139+I147+I154+I157+I165+I174</f>
        <v>62625.61</v>
      </c>
      <c r="J175" s="164">
        <f t="shared" si="73"/>
        <v>54105.2</v>
      </c>
      <c r="K175" s="68">
        <f t="shared" si="73"/>
        <v>3015</v>
      </c>
      <c r="L175" s="164">
        <f>L134+L139+L147+L154+L157+L165+L174</f>
        <v>87867879</v>
      </c>
      <c r="M175" s="164">
        <f t="shared" si="73"/>
        <v>0</v>
      </c>
      <c r="N175" s="164">
        <f t="shared" si="73"/>
        <v>0</v>
      </c>
      <c r="O175" s="164">
        <f t="shared" si="73"/>
        <v>0</v>
      </c>
      <c r="P175" s="164">
        <f t="shared" si="73"/>
        <v>87867879</v>
      </c>
      <c r="Q175" s="164">
        <f>L175/H175</f>
        <v>1216.3078469599461</v>
      </c>
      <c r="R175" s="35" t="s">
        <v>236</v>
      </c>
      <c r="S175" s="167" t="s">
        <v>236</v>
      </c>
      <c r="T175" s="167" t="s">
        <v>236</v>
      </c>
      <c r="U175" s="188">
        <f t="shared" ref="U175:V175" si="74">U134+U139+U147+U154+U157+U165+U174</f>
        <v>89626617</v>
      </c>
      <c r="V175" s="188">
        <f t="shared" si="74"/>
        <v>1758738</v>
      </c>
      <c r="W175" s="183"/>
      <c r="X175" s="183"/>
    </row>
    <row r="176" spans="1:24" s="11" customFormat="1" ht="15" customHeight="1" x14ac:dyDescent="0.25">
      <c r="A176" s="252" t="s">
        <v>41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2"/>
      <c r="L176" s="252"/>
      <c r="M176" s="252"/>
      <c r="N176" s="252"/>
      <c r="O176" s="252"/>
      <c r="P176" s="252"/>
      <c r="Q176" s="252"/>
      <c r="R176" s="252"/>
      <c r="S176" s="252"/>
      <c r="T176" s="252"/>
      <c r="U176" s="191"/>
      <c r="V176" s="191"/>
      <c r="W176" s="182"/>
      <c r="X176" s="182"/>
    </row>
    <row r="177" spans="1:24" s="11" customFormat="1" ht="15" customHeight="1" x14ac:dyDescent="0.25">
      <c r="A177" s="216" t="s">
        <v>242</v>
      </c>
      <c r="B177" s="217"/>
      <c r="C177" s="217"/>
      <c r="D177" s="217"/>
      <c r="E177" s="218"/>
      <c r="F177" s="252"/>
      <c r="G177" s="252"/>
      <c r="H177" s="252"/>
      <c r="I177" s="252"/>
      <c r="J177" s="252"/>
      <c r="K177" s="252"/>
      <c r="L177" s="252"/>
      <c r="M177" s="252"/>
      <c r="N177" s="252"/>
      <c r="O177" s="252"/>
      <c r="P177" s="252"/>
      <c r="Q177" s="252"/>
      <c r="R177" s="252"/>
      <c r="S177" s="252"/>
      <c r="T177" s="252"/>
      <c r="U177" s="184"/>
      <c r="V177" s="184"/>
      <c r="W177" s="184"/>
      <c r="X177" s="184"/>
    </row>
    <row r="178" spans="1:24" s="11" customFormat="1" ht="12.75" customHeight="1" x14ac:dyDescent="0.25">
      <c r="A178" s="174">
        <f>A173+1</f>
        <v>101</v>
      </c>
      <c r="B178" s="14" t="s">
        <v>342</v>
      </c>
      <c r="C178" s="168">
        <v>1976</v>
      </c>
      <c r="D178" s="168"/>
      <c r="E178" s="169" t="s">
        <v>237</v>
      </c>
      <c r="F178" s="168">
        <v>9</v>
      </c>
      <c r="G178" s="168">
        <v>4</v>
      </c>
      <c r="H178" s="169">
        <v>7907.28</v>
      </c>
      <c r="I178" s="195">
        <v>5050.34</v>
      </c>
      <c r="J178" s="195">
        <v>3529.04</v>
      </c>
      <c r="K178" s="168">
        <v>386</v>
      </c>
      <c r="L178" s="175">
        <f>'виды работ '!C173</f>
        <v>7170000</v>
      </c>
      <c r="M178" s="175">
        <v>0</v>
      </c>
      <c r="N178" s="175">
        <v>0</v>
      </c>
      <c r="O178" s="175">
        <v>0</v>
      </c>
      <c r="P178" s="175">
        <f>L178</f>
        <v>7170000</v>
      </c>
      <c r="Q178" s="175">
        <f>L178/H178</f>
        <v>906.75934075940154</v>
      </c>
      <c r="R178" s="162">
        <v>14593.7</v>
      </c>
      <c r="S178" s="24" t="s">
        <v>292</v>
      </c>
      <c r="T178" s="169" t="s">
        <v>245</v>
      </c>
      <c r="U178" s="192"/>
      <c r="V178" s="191"/>
      <c r="W178" s="182"/>
      <c r="X178" s="182"/>
    </row>
    <row r="179" spans="1:24" s="11" customFormat="1" ht="12.75" customHeight="1" x14ac:dyDescent="0.25">
      <c r="A179" s="174">
        <f>A178+1</f>
        <v>102</v>
      </c>
      <c r="B179" s="14" t="s">
        <v>343</v>
      </c>
      <c r="C179" s="168">
        <v>1976</v>
      </c>
      <c r="D179" s="168"/>
      <c r="E179" s="169" t="s">
        <v>233</v>
      </c>
      <c r="F179" s="168">
        <v>7</v>
      </c>
      <c r="G179" s="168">
        <v>3</v>
      </c>
      <c r="H179" s="162">
        <v>5011.22</v>
      </c>
      <c r="I179" s="162">
        <v>4853.16</v>
      </c>
      <c r="J179" s="162">
        <v>4478.13</v>
      </c>
      <c r="K179" s="168">
        <v>173</v>
      </c>
      <c r="L179" s="175">
        <f>'виды работ '!C174</f>
        <v>4832920</v>
      </c>
      <c r="M179" s="175">
        <v>0</v>
      </c>
      <c r="N179" s="175">
        <v>0</v>
      </c>
      <c r="O179" s="175">
        <v>0</v>
      </c>
      <c r="P179" s="175">
        <f>L179</f>
        <v>4832920</v>
      </c>
      <c r="Q179" s="175">
        <f>L179/H179</f>
        <v>964.41984187483285</v>
      </c>
      <c r="R179" s="162">
        <v>14593.7</v>
      </c>
      <c r="S179" s="24" t="s">
        <v>292</v>
      </c>
      <c r="T179" s="169" t="s">
        <v>245</v>
      </c>
      <c r="U179" s="192"/>
      <c r="V179" s="191"/>
      <c r="W179" s="182"/>
      <c r="X179" s="182"/>
    </row>
    <row r="180" spans="1:24" s="11" customFormat="1" ht="12.75" customHeight="1" x14ac:dyDescent="0.25">
      <c r="A180" s="174">
        <f>A179+1</f>
        <v>103</v>
      </c>
      <c r="B180" s="14" t="s">
        <v>341</v>
      </c>
      <c r="C180" s="168" t="s">
        <v>249</v>
      </c>
      <c r="D180" s="168"/>
      <c r="E180" s="169" t="s">
        <v>233</v>
      </c>
      <c r="F180" s="168">
        <v>7</v>
      </c>
      <c r="G180" s="168">
        <v>6</v>
      </c>
      <c r="H180" s="162">
        <v>7576</v>
      </c>
      <c r="I180" s="162">
        <v>5686.2</v>
      </c>
      <c r="J180" s="195">
        <v>4397.79</v>
      </c>
      <c r="K180" s="168">
        <v>221</v>
      </c>
      <c r="L180" s="175">
        <f>'виды работ '!C175</f>
        <v>2906720</v>
      </c>
      <c r="M180" s="175">
        <v>0</v>
      </c>
      <c r="N180" s="175">
        <v>0</v>
      </c>
      <c r="O180" s="175">
        <v>0</v>
      </c>
      <c r="P180" s="175">
        <f>L180</f>
        <v>2906720</v>
      </c>
      <c r="Q180" s="175">
        <f>L180/H180</f>
        <v>383.67476240760294</v>
      </c>
      <c r="R180" s="162">
        <v>14593.7</v>
      </c>
      <c r="S180" s="24" t="s">
        <v>292</v>
      </c>
      <c r="T180" s="169" t="s">
        <v>245</v>
      </c>
      <c r="U180" s="192"/>
      <c r="V180" s="191"/>
      <c r="W180" s="182"/>
      <c r="X180" s="182"/>
    </row>
    <row r="181" spans="1:24" s="11" customFormat="1" ht="13.2" x14ac:dyDescent="0.25">
      <c r="A181" s="219" t="s">
        <v>18</v>
      </c>
      <c r="B181" s="253"/>
      <c r="C181" s="220"/>
      <c r="D181" s="175" t="s">
        <v>236</v>
      </c>
      <c r="E181" s="175" t="s">
        <v>236</v>
      </c>
      <c r="F181" s="175" t="s">
        <v>236</v>
      </c>
      <c r="G181" s="175" t="s">
        <v>236</v>
      </c>
      <c r="H181" s="175">
        <f>SUM(H178:H180)</f>
        <v>20494.5</v>
      </c>
      <c r="I181" s="175">
        <f t="shared" ref="I181:P181" si="75">SUM(I178:I180)</f>
        <v>15589.7</v>
      </c>
      <c r="J181" s="175">
        <f t="shared" si="75"/>
        <v>12404.96</v>
      </c>
      <c r="K181" s="174">
        <f t="shared" si="75"/>
        <v>780</v>
      </c>
      <c r="L181" s="175">
        <f>SUM(L178:L180)</f>
        <v>14909640</v>
      </c>
      <c r="M181" s="175">
        <f t="shared" si="75"/>
        <v>0</v>
      </c>
      <c r="N181" s="175">
        <f t="shared" si="75"/>
        <v>0</v>
      </c>
      <c r="O181" s="175">
        <f t="shared" si="75"/>
        <v>0</v>
      </c>
      <c r="P181" s="175">
        <f t="shared" si="75"/>
        <v>14909640</v>
      </c>
      <c r="Q181" s="175">
        <f>L181/H181</f>
        <v>727.49469369830933</v>
      </c>
      <c r="R181" s="30" t="s">
        <v>236</v>
      </c>
      <c r="S181" s="169" t="s">
        <v>236</v>
      </c>
      <c r="T181" s="169" t="s">
        <v>236</v>
      </c>
      <c r="U181" s="192">
        <f>'[28]характеристика мкд'!$L$19</f>
        <v>15228706</v>
      </c>
      <c r="V181" s="191">
        <f>'[28]виды работ '!$C$14</f>
        <v>319066</v>
      </c>
      <c r="W181" s="182"/>
      <c r="X181" s="182"/>
    </row>
    <row r="182" spans="1:24" s="11" customFormat="1" ht="13.2" x14ac:dyDescent="0.25">
      <c r="A182" s="221" t="s">
        <v>43</v>
      </c>
      <c r="B182" s="222"/>
      <c r="C182" s="222"/>
      <c r="D182" s="222"/>
      <c r="E182" s="223"/>
      <c r="F182" s="254"/>
      <c r="G182" s="254"/>
      <c r="H182" s="254"/>
      <c r="I182" s="254"/>
      <c r="J182" s="254"/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192"/>
      <c r="V182" s="191"/>
      <c r="W182" s="182"/>
      <c r="X182" s="182"/>
    </row>
    <row r="183" spans="1:24" s="11" customFormat="1" ht="15.75" customHeight="1" x14ac:dyDescent="0.25">
      <c r="A183" s="174">
        <f>A180+1</f>
        <v>104</v>
      </c>
      <c r="B183" s="14" t="s">
        <v>344</v>
      </c>
      <c r="C183" s="168">
        <v>1940</v>
      </c>
      <c r="D183" s="168"/>
      <c r="E183" s="169" t="s">
        <v>268</v>
      </c>
      <c r="F183" s="168">
        <v>2</v>
      </c>
      <c r="G183" s="168">
        <v>2</v>
      </c>
      <c r="H183" s="26">
        <v>248.4</v>
      </c>
      <c r="I183" s="26">
        <v>247.19</v>
      </c>
      <c r="J183" s="168">
        <v>134.63</v>
      </c>
      <c r="K183" s="29">
        <v>11</v>
      </c>
      <c r="L183" s="162">
        <f>'виды работ '!C178</f>
        <v>1348242</v>
      </c>
      <c r="M183" s="175">
        <v>0</v>
      </c>
      <c r="N183" s="175">
        <v>0</v>
      </c>
      <c r="O183" s="175">
        <v>0</v>
      </c>
      <c r="P183" s="175">
        <f t="shared" ref="P183:P190" si="76">L183</f>
        <v>1348242</v>
      </c>
      <c r="Q183" s="175">
        <f t="shared" ref="Q183:Q192" si="77">L183/H183</f>
        <v>5427.7053140096614</v>
      </c>
      <c r="R183" s="162">
        <v>14593.7</v>
      </c>
      <c r="S183" s="24" t="s">
        <v>292</v>
      </c>
      <c r="T183" s="169" t="s">
        <v>245</v>
      </c>
      <c r="U183" s="42"/>
      <c r="V183" s="189"/>
    </row>
    <row r="184" spans="1:24" s="11" customFormat="1" ht="15.75" customHeight="1" x14ac:dyDescent="0.25">
      <c r="A184" s="174">
        <f t="shared" ref="A184:A191" si="78">A183+1</f>
        <v>105</v>
      </c>
      <c r="B184" s="14" t="s">
        <v>345</v>
      </c>
      <c r="C184" s="168">
        <v>1970</v>
      </c>
      <c r="D184" s="168"/>
      <c r="E184" s="169" t="s">
        <v>233</v>
      </c>
      <c r="F184" s="168">
        <v>5</v>
      </c>
      <c r="G184" s="168">
        <v>4</v>
      </c>
      <c r="H184" s="162">
        <v>3469.68</v>
      </c>
      <c r="I184" s="168">
        <v>3349.37</v>
      </c>
      <c r="J184" s="168">
        <v>2914.5</v>
      </c>
      <c r="K184" s="168">
        <v>134</v>
      </c>
      <c r="L184" s="162">
        <f>'виды работ '!C179</f>
        <v>1198258</v>
      </c>
      <c r="M184" s="175">
        <v>0</v>
      </c>
      <c r="N184" s="175">
        <v>0</v>
      </c>
      <c r="O184" s="175">
        <v>0</v>
      </c>
      <c r="P184" s="175">
        <f t="shared" si="76"/>
        <v>1198258</v>
      </c>
      <c r="Q184" s="175">
        <f t="shared" si="77"/>
        <v>345.35115630259855</v>
      </c>
      <c r="R184" s="162">
        <v>14593.7</v>
      </c>
      <c r="S184" s="24" t="s">
        <v>292</v>
      </c>
      <c r="T184" s="169" t="s">
        <v>245</v>
      </c>
      <c r="U184" s="42"/>
      <c r="V184" s="189"/>
    </row>
    <row r="185" spans="1:24" s="11" customFormat="1" ht="15.75" customHeight="1" x14ac:dyDescent="0.25">
      <c r="A185" s="174">
        <f t="shared" si="78"/>
        <v>106</v>
      </c>
      <c r="B185" s="14" t="s">
        <v>346</v>
      </c>
      <c r="C185" s="168">
        <v>1965</v>
      </c>
      <c r="D185" s="168"/>
      <c r="E185" s="169" t="s">
        <v>233</v>
      </c>
      <c r="F185" s="168">
        <v>2</v>
      </c>
      <c r="G185" s="168">
        <v>1</v>
      </c>
      <c r="H185" s="168">
        <v>381.97</v>
      </c>
      <c r="I185" s="168">
        <v>380.23</v>
      </c>
      <c r="J185" s="168">
        <v>380.23</v>
      </c>
      <c r="K185" s="168">
        <v>8</v>
      </c>
      <c r="L185" s="162">
        <f>'виды работ '!C180</f>
        <v>156792</v>
      </c>
      <c r="M185" s="175">
        <v>0</v>
      </c>
      <c r="N185" s="175">
        <v>0</v>
      </c>
      <c r="O185" s="175">
        <v>0</v>
      </c>
      <c r="P185" s="175">
        <f t="shared" si="76"/>
        <v>156792</v>
      </c>
      <c r="Q185" s="175">
        <f t="shared" si="77"/>
        <v>410.4824986255465</v>
      </c>
      <c r="R185" s="162">
        <v>14593.7</v>
      </c>
      <c r="S185" s="24" t="s">
        <v>292</v>
      </c>
      <c r="T185" s="169" t="s">
        <v>245</v>
      </c>
      <c r="U185" s="42"/>
      <c r="V185" s="189"/>
    </row>
    <row r="186" spans="1:24" s="11" customFormat="1" ht="15.75" customHeight="1" x14ac:dyDescent="0.25">
      <c r="A186" s="174">
        <f t="shared" si="78"/>
        <v>107</v>
      </c>
      <c r="B186" s="14" t="s">
        <v>347</v>
      </c>
      <c r="C186" s="168">
        <v>1968</v>
      </c>
      <c r="D186" s="168"/>
      <c r="E186" s="169" t="s">
        <v>233</v>
      </c>
      <c r="F186" s="168">
        <v>5</v>
      </c>
      <c r="G186" s="168">
        <v>4</v>
      </c>
      <c r="H186" s="168">
        <v>4147.5</v>
      </c>
      <c r="I186" s="168">
        <v>3291.29</v>
      </c>
      <c r="J186" s="168">
        <v>2731.49</v>
      </c>
      <c r="K186" s="168">
        <v>145</v>
      </c>
      <c r="L186" s="162">
        <f>'виды работ '!C181</f>
        <v>921773</v>
      </c>
      <c r="M186" s="175">
        <v>0</v>
      </c>
      <c r="N186" s="175">
        <v>0</v>
      </c>
      <c r="O186" s="175">
        <v>0</v>
      </c>
      <c r="P186" s="175">
        <f t="shared" si="76"/>
        <v>921773</v>
      </c>
      <c r="Q186" s="175">
        <f t="shared" si="77"/>
        <v>222.24786015672092</v>
      </c>
      <c r="R186" s="162">
        <v>14593.7</v>
      </c>
      <c r="S186" s="24" t="s">
        <v>292</v>
      </c>
      <c r="T186" s="169" t="s">
        <v>245</v>
      </c>
      <c r="U186" s="42"/>
      <c r="V186" s="189"/>
    </row>
    <row r="187" spans="1:24" s="11" customFormat="1" ht="15.75" customHeight="1" x14ac:dyDescent="0.25">
      <c r="A187" s="174">
        <f t="shared" si="78"/>
        <v>108</v>
      </c>
      <c r="B187" s="14" t="s">
        <v>348</v>
      </c>
      <c r="C187" s="168">
        <v>1964</v>
      </c>
      <c r="D187" s="168"/>
      <c r="E187" s="169" t="s">
        <v>233</v>
      </c>
      <c r="F187" s="168">
        <v>4</v>
      </c>
      <c r="G187" s="168">
        <v>2</v>
      </c>
      <c r="H187" s="26">
        <v>1307.17</v>
      </c>
      <c r="I187" s="26">
        <v>1284.5</v>
      </c>
      <c r="J187" s="168">
        <v>1197.8800000000001</v>
      </c>
      <c r="K187" s="29">
        <v>47</v>
      </c>
      <c r="L187" s="162">
        <f>'виды работ '!C182</f>
        <v>747117</v>
      </c>
      <c r="M187" s="175">
        <v>0</v>
      </c>
      <c r="N187" s="175">
        <v>0</v>
      </c>
      <c r="O187" s="175">
        <v>0</v>
      </c>
      <c r="P187" s="175">
        <f t="shared" si="76"/>
        <v>747117</v>
      </c>
      <c r="Q187" s="175">
        <f t="shared" si="77"/>
        <v>571.55304971809323</v>
      </c>
      <c r="R187" s="162">
        <v>14593.7</v>
      </c>
      <c r="S187" s="24" t="s">
        <v>292</v>
      </c>
      <c r="T187" s="169" t="s">
        <v>245</v>
      </c>
      <c r="U187" s="42"/>
      <c r="V187" s="189"/>
    </row>
    <row r="188" spans="1:24" s="11" customFormat="1" ht="13.2" x14ac:dyDescent="0.25">
      <c r="A188" s="174">
        <f t="shared" si="78"/>
        <v>109</v>
      </c>
      <c r="B188" s="14" t="s">
        <v>352</v>
      </c>
      <c r="C188" s="168">
        <v>1984</v>
      </c>
      <c r="D188" s="168"/>
      <c r="E188" s="169" t="s">
        <v>237</v>
      </c>
      <c r="F188" s="168">
        <v>5</v>
      </c>
      <c r="G188" s="168">
        <v>4</v>
      </c>
      <c r="H188" s="26">
        <f>4624.7+12</f>
        <v>4636.7</v>
      </c>
      <c r="I188" s="26">
        <v>4577.3999999999996</v>
      </c>
      <c r="J188" s="168">
        <v>3758.05</v>
      </c>
      <c r="K188" s="29">
        <v>238</v>
      </c>
      <c r="L188" s="162">
        <f>'виды работ '!C183</f>
        <v>1620521</v>
      </c>
      <c r="M188" s="175">
        <v>0</v>
      </c>
      <c r="N188" s="175">
        <v>0</v>
      </c>
      <c r="O188" s="175">
        <v>0</v>
      </c>
      <c r="P188" s="175">
        <f>L188</f>
        <v>1620521</v>
      </c>
      <c r="Q188" s="175">
        <f>L188/H188</f>
        <v>349.49878146095284</v>
      </c>
      <c r="R188" s="162">
        <v>14593.7</v>
      </c>
      <c r="S188" s="24" t="s">
        <v>292</v>
      </c>
      <c r="T188" s="169" t="s">
        <v>245</v>
      </c>
      <c r="U188" s="42"/>
      <c r="V188" s="189"/>
    </row>
    <row r="189" spans="1:24" s="11" customFormat="1" ht="13.2" x14ac:dyDescent="0.25">
      <c r="A189" s="174">
        <f t="shared" si="78"/>
        <v>110</v>
      </c>
      <c r="B189" s="14" t="s">
        <v>349</v>
      </c>
      <c r="C189" s="168">
        <v>1972</v>
      </c>
      <c r="D189" s="168"/>
      <c r="E189" s="169" t="s">
        <v>233</v>
      </c>
      <c r="F189" s="168">
        <v>2</v>
      </c>
      <c r="G189" s="168">
        <v>2</v>
      </c>
      <c r="H189" s="26">
        <v>769.64</v>
      </c>
      <c r="I189" s="26">
        <v>751.3</v>
      </c>
      <c r="J189" s="168">
        <v>408.7</v>
      </c>
      <c r="K189" s="29">
        <v>25</v>
      </c>
      <c r="L189" s="162">
        <f>'виды работ '!C184</f>
        <v>366420</v>
      </c>
      <c r="M189" s="175">
        <v>0</v>
      </c>
      <c r="N189" s="175">
        <v>0</v>
      </c>
      <c r="O189" s="175">
        <v>0</v>
      </c>
      <c r="P189" s="175">
        <f t="shared" si="76"/>
        <v>366420</v>
      </c>
      <c r="Q189" s="175">
        <f t="shared" si="77"/>
        <v>476.09271867366562</v>
      </c>
      <c r="R189" s="162">
        <v>14593.7</v>
      </c>
      <c r="S189" s="24" t="s">
        <v>292</v>
      </c>
      <c r="T189" s="169" t="s">
        <v>245</v>
      </c>
      <c r="U189" s="42"/>
      <c r="V189" s="189"/>
    </row>
    <row r="190" spans="1:24" s="11" customFormat="1" ht="13.2" x14ac:dyDescent="0.25">
      <c r="A190" s="174">
        <f t="shared" si="78"/>
        <v>111</v>
      </c>
      <c r="B190" s="14" t="s">
        <v>350</v>
      </c>
      <c r="C190" s="169">
        <v>1972</v>
      </c>
      <c r="D190" s="168"/>
      <c r="E190" s="169" t="s">
        <v>233</v>
      </c>
      <c r="F190" s="168">
        <v>2</v>
      </c>
      <c r="G190" s="168">
        <v>2</v>
      </c>
      <c r="H190" s="26">
        <v>827.71</v>
      </c>
      <c r="I190" s="26">
        <v>768.28</v>
      </c>
      <c r="J190" s="168">
        <v>261.91000000000003</v>
      </c>
      <c r="K190" s="29">
        <v>32</v>
      </c>
      <c r="L190" s="162">
        <f>'виды работ '!C185</f>
        <v>5878447</v>
      </c>
      <c r="M190" s="175">
        <v>0</v>
      </c>
      <c r="N190" s="175">
        <v>0</v>
      </c>
      <c r="O190" s="175">
        <v>0</v>
      </c>
      <c r="P190" s="175">
        <f t="shared" si="76"/>
        <v>5878447</v>
      </c>
      <c r="Q190" s="175">
        <f t="shared" si="77"/>
        <v>7102.0611083592075</v>
      </c>
      <c r="R190" s="162">
        <v>14593.7</v>
      </c>
      <c r="S190" s="24" t="s">
        <v>292</v>
      </c>
      <c r="T190" s="169" t="s">
        <v>245</v>
      </c>
      <c r="U190" s="42"/>
      <c r="V190" s="189"/>
    </row>
    <row r="191" spans="1:24" s="11" customFormat="1" ht="13.2" x14ac:dyDescent="0.25">
      <c r="A191" s="174">
        <f t="shared" si="78"/>
        <v>112</v>
      </c>
      <c r="B191" s="14" t="s">
        <v>351</v>
      </c>
      <c r="C191" s="168">
        <v>1961</v>
      </c>
      <c r="D191" s="168"/>
      <c r="E191" s="169" t="s">
        <v>233</v>
      </c>
      <c r="F191" s="168">
        <v>2</v>
      </c>
      <c r="G191" s="168">
        <v>2</v>
      </c>
      <c r="H191" s="26">
        <v>513.36</v>
      </c>
      <c r="I191" s="26">
        <v>443.97</v>
      </c>
      <c r="J191" s="168">
        <v>194.82</v>
      </c>
      <c r="K191" s="29">
        <v>13</v>
      </c>
      <c r="L191" s="162">
        <f>'виды работ '!C186</f>
        <v>157480</v>
      </c>
      <c r="M191" s="175">
        <v>0</v>
      </c>
      <c r="N191" s="175">
        <v>0</v>
      </c>
      <c r="O191" s="175">
        <v>0</v>
      </c>
      <c r="P191" s="175">
        <f>L191</f>
        <v>157480</v>
      </c>
      <c r="Q191" s="175">
        <f>L191/H191</f>
        <v>306.76328502415458</v>
      </c>
      <c r="R191" s="162">
        <v>14593.7</v>
      </c>
      <c r="S191" s="24" t="s">
        <v>292</v>
      </c>
      <c r="T191" s="169" t="s">
        <v>245</v>
      </c>
      <c r="U191" s="42"/>
      <c r="V191" s="189"/>
    </row>
    <row r="192" spans="1:24" s="11" customFormat="1" ht="13.2" x14ac:dyDescent="0.25">
      <c r="A192" s="219" t="s">
        <v>18</v>
      </c>
      <c r="B192" s="253"/>
      <c r="C192" s="220"/>
      <c r="D192" s="175" t="s">
        <v>236</v>
      </c>
      <c r="E192" s="175" t="s">
        <v>236</v>
      </c>
      <c r="F192" s="174" t="s">
        <v>236</v>
      </c>
      <c r="G192" s="174" t="s">
        <v>236</v>
      </c>
      <c r="H192" s="175">
        <f>SUM(H183:H191)</f>
        <v>16302.129999999997</v>
      </c>
      <c r="I192" s="175">
        <f t="shared" ref="I192:P192" si="79">SUM(I183:I191)</f>
        <v>15093.529999999999</v>
      </c>
      <c r="J192" s="175">
        <f t="shared" si="79"/>
        <v>11982.210000000001</v>
      </c>
      <c r="K192" s="174">
        <f t="shared" si="79"/>
        <v>653</v>
      </c>
      <c r="L192" s="175">
        <f>SUM(L183:L191)</f>
        <v>12395050</v>
      </c>
      <c r="M192" s="175">
        <f t="shared" si="79"/>
        <v>0</v>
      </c>
      <c r="N192" s="175">
        <f t="shared" si="79"/>
        <v>0</v>
      </c>
      <c r="O192" s="175">
        <f t="shared" si="79"/>
        <v>0</v>
      </c>
      <c r="P192" s="175">
        <f t="shared" si="79"/>
        <v>12395050</v>
      </c>
      <c r="Q192" s="175">
        <f t="shared" si="77"/>
        <v>760.33315891849725</v>
      </c>
      <c r="R192" s="30" t="s">
        <v>236</v>
      </c>
      <c r="S192" s="24" t="s">
        <v>236</v>
      </c>
      <c r="T192" s="169" t="s">
        <v>236</v>
      </c>
      <c r="U192" s="42">
        <f>'[29]характеристика мкд'!$L$25</f>
        <v>12537745</v>
      </c>
      <c r="V192" s="189">
        <f>'[29]виды работ '!$C$20</f>
        <v>142695</v>
      </c>
    </row>
    <row r="193" spans="1:22" s="11" customFormat="1" ht="15.75" customHeight="1" x14ac:dyDescent="0.25">
      <c r="A193" s="221" t="s">
        <v>44</v>
      </c>
      <c r="B193" s="222"/>
      <c r="C193" s="222"/>
      <c r="D193" s="222"/>
      <c r="E193" s="223"/>
      <c r="F193" s="256"/>
      <c r="G193" s="256"/>
      <c r="H193" s="256"/>
      <c r="I193" s="256"/>
      <c r="J193" s="256"/>
      <c r="K193" s="256"/>
      <c r="L193" s="256"/>
      <c r="M193" s="256"/>
      <c r="N193" s="256"/>
      <c r="O193" s="256"/>
      <c r="P193" s="256"/>
      <c r="Q193" s="256"/>
      <c r="R193" s="256"/>
      <c r="S193" s="256"/>
      <c r="T193" s="256"/>
      <c r="U193" s="42"/>
      <c r="V193" s="189"/>
    </row>
    <row r="194" spans="1:22" s="11" customFormat="1" ht="13.2" x14ac:dyDescent="0.25">
      <c r="A194" s="174">
        <f>A191+1</f>
        <v>113</v>
      </c>
      <c r="B194" s="14" t="s">
        <v>45</v>
      </c>
      <c r="C194" s="169">
        <v>1960</v>
      </c>
      <c r="D194" s="169"/>
      <c r="E194" s="169" t="s">
        <v>233</v>
      </c>
      <c r="F194" s="169">
        <v>2</v>
      </c>
      <c r="G194" s="169">
        <v>2</v>
      </c>
      <c r="H194" s="26">
        <v>573.29999999999995</v>
      </c>
      <c r="I194" s="169">
        <v>513.29999999999995</v>
      </c>
      <c r="J194" s="169">
        <v>330.34</v>
      </c>
      <c r="K194" s="169">
        <v>16</v>
      </c>
      <c r="L194" s="175">
        <f>'виды работ '!C189</f>
        <v>4318951</v>
      </c>
      <c r="M194" s="175">
        <v>0</v>
      </c>
      <c r="N194" s="175">
        <v>0</v>
      </c>
      <c r="O194" s="175">
        <v>0</v>
      </c>
      <c r="P194" s="175">
        <f>L194</f>
        <v>4318951</v>
      </c>
      <c r="Q194" s="175">
        <f t="shared" ref="Q194:Q196" si="80">L194/H194</f>
        <v>7533.4920634920645</v>
      </c>
      <c r="R194" s="162">
        <v>14593.7</v>
      </c>
      <c r="S194" s="24" t="s">
        <v>292</v>
      </c>
      <c r="T194" s="169" t="s">
        <v>245</v>
      </c>
      <c r="U194" s="42"/>
      <c r="V194" s="189"/>
    </row>
    <row r="195" spans="1:22" s="11" customFormat="1" ht="13.2" x14ac:dyDescent="0.25">
      <c r="A195" s="174">
        <f>A194+1</f>
        <v>114</v>
      </c>
      <c r="B195" s="14" t="s">
        <v>46</v>
      </c>
      <c r="C195" s="169">
        <v>1971</v>
      </c>
      <c r="D195" s="169"/>
      <c r="E195" s="169" t="s">
        <v>237</v>
      </c>
      <c r="F195" s="169">
        <v>5</v>
      </c>
      <c r="G195" s="169">
        <v>4</v>
      </c>
      <c r="H195" s="169">
        <v>3503.2</v>
      </c>
      <c r="I195" s="169">
        <v>3503.22</v>
      </c>
      <c r="J195" s="169">
        <v>2201.5300000000002</v>
      </c>
      <c r="K195" s="169">
        <v>178</v>
      </c>
      <c r="L195" s="175">
        <f>'виды работ '!C190</f>
        <v>360002</v>
      </c>
      <c r="M195" s="175">
        <v>0</v>
      </c>
      <c r="N195" s="175">
        <v>0</v>
      </c>
      <c r="O195" s="175">
        <v>0</v>
      </c>
      <c r="P195" s="175">
        <f>L195</f>
        <v>360002</v>
      </c>
      <c r="Q195" s="175">
        <f t="shared" si="80"/>
        <v>102.76375884905229</v>
      </c>
      <c r="R195" s="162">
        <v>14593.7</v>
      </c>
      <c r="S195" s="24" t="s">
        <v>292</v>
      </c>
      <c r="T195" s="169" t="s">
        <v>245</v>
      </c>
      <c r="U195" s="42"/>
      <c r="V195" s="189"/>
    </row>
    <row r="196" spans="1:22" s="11" customFormat="1" ht="13.2" x14ac:dyDescent="0.25">
      <c r="A196" s="219" t="s">
        <v>18</v>
      </c>
      <c r="B196" s="253"/>
      <c r="C196" s="220"/>
      <c r="D196" s="175" t="s">
        <v>236</v>
      </c>
      <c r="E196" s="175" t="s">
        <v>236</v>
      </c>
      <c r="F196" s="175" t="s">
        <v>236</v>
      </c>
      <c r="G196" s="175" t="s">
        <v>236</v>
      </c>
      <c r="H196" s="162">
        <f t="shared" ref="H196:P196" si="81">SUM(H194:H195)</f>
        <v>4076.5</v>
      </c>
      <c r="I196" s="162">
        <f t="shared" si="81"/>
        <v>4016.5199999999995</v>
      </c>
      <c r="J196" s="162">
        <f t="shared" si="81"/>
        <v>2531.8700000000003</v>
      </c>
      <c r="K196" s="161">
        <f t="shared" si="81"/>
        <v>194</v>
      </c>
      <c r="L196" s="162">
        <f>SUM(L194:L195)</f>
        <v>4678953</v>
      </c>
      <c r="M196" s="162">
        <f t="shared" si="81"/>
        <v>0</v>
      </c>
      <c r="N196" s="162">
        <f t="shared" si="81"/>
        <v>0</v>
      </c>
      <c r="O196" s="162">
        <f t="shared" si="81"/>
        <v>0</v>
      </c>
      <c r="P196" s="162">
        <f t="shared" si="81"/>
        <v>4678953</v>
      </c>
      <c r="Q196" s="175">
        <f t="shared" si="80"/>
        <v>1147.7868269348705</v>
      </c>
      <c r="R196" s="30" t="s">
        <v>236</v>
      </c>
      <c r="S196" s="24" t="s">
        <v>236</v>
      </c>
      <c r="T196" s="24" t="s">
        <v>236</v>
      </c>
      <c r="U196" s="189">
        <f>'[30]характеристика мкд'!$L$18</f>
        <v>4767635</v>
      </c>
      <c r="V196" s="189">
        <f>'[30]виды работ '!$C$13</f>
        <v>88682</v>
      </c>
    </row>
    <row r="197" spans="1:22" s="11" customFormat="1" ht="13.2" x14ac:dyDescent="0.25">
      <c r="A197" s="221" t="s">
        <v>47</v>
      </c>
      <c r="B197" s="222"/>
      <c r="C197" s="222"/>
      <c r="D197" s="222"/>
      <c r="E197" s="223"/>
      <c r="F197" s="175"/>
      <c r="G197" s="175"/>
      <c r="H197" s="162"/>
      <c r="I197" s="162"/>
      <c r="J197" s="162"/>
      <c r="K197" s="162"/>
      <c r="L197" s="162"/>
      <c r="M197" s="162"/>
      <c r="N197" s="162"/>
      <c r="O197" s="162"/>
      <c r="P197" s="162"/>
      <c r="Q197" s="175"/>
      <c r="R197" s="30"/>
      <c r="S197" s="24"/>
      <c r="T197" s="24"/>
      <c r="U197" s="189"/>
      <c r="V197" s="189"/>
    </row>
    <row r="198" spans="1:22" s="11" customFormat="1" ht="13.2" x14ac:dyDescent="0.25">
      <c r="A198" s="34">
        <f>A195+1</f>
        <v>115</v>
      </c>
      <c r="B198" s="14" t="s">
        <v>353</v>
      </c>
      <c r="C198" s="168">
        <v>1982</v>
      </c>
      <c r="D198" s="71"/>
      <c r="E198" s="169" t="s">
        <v>233</v>
      </c>
      <c r="F198" s="168">
        <v>5</v>
      </c>
      <c r="G198" s="168">
        <v>8</v>
      </c>
      <c r="H198" s="162">
        <v>9083.5</v>
      </c>
      <c r="I198" s="162">
        <v>6440.3</v>
      </c>
      <c r="J198" s="162">
        <v>4390.5</v>
      </c>
      <c r="K198" s="168">
        <v>295</v>
      </c>
      <c r="L198" s="162">
        <f>'виды работ '!C193</f>
        <v>2881894</v>
      </c>
      <c r="M198" s="175">
        <v>0</v>
      </c>
      <c r="N198" s="175">
        <v>0</v>
      </c>
      <c r="O198" s="175">
        <v>0</v>
      </c>
      <c r="P198" s="175">
        <f t="shared" ref="P198:P202" si="82">L198</f>
        <v>2881894</v>
      </c>
      <c r="Q198" s="175">
        <f t="shared" ref="Q198:Q202" si="83">L198/H198</f>
        <v>317.26691253371496</v>
      </c>
      <c r="R198" s="162">
        <v>14593.7</v>
      </c>
      <c r="S198" s="24" t="s">
        <v>292</v>
      </c>
      <c r="T198" s="169" t="s">
        <v>245</v>
      </c>
      <c r="U198" s="189"/>
      <c r="V198" s="189"/>
    </row>
    <row r="199" spans="1:22" s="11" customFormat="1" ht="13.2" x14ac:dyDescent="0.25">
      <c r="A199" s="34">
        <f>A198+1</f>
        <v>116</v>
      </c>
      <c r="B199" s="14" t="s">
        <v>354</v>
      </c>
      <c r="C199" s="168">
        <v>1968</v>
      </c>
      <c r="D199" s="71"/>
      <c r="E199" s="169" t="s">
        <v>233</v>
      </c>
      <c r="F199" s="168">
        <v>5</v>
      </c>
      <c r="G199" s="168">
        <v>4</v>
      </c>
      <c r="H199" s="169">
        <v>4362.45</v>
      </c>
      <c r="I199" s="162">
        <v>2562.11</v>
      </c>
      <c r="J199" s="162">
        <v>2033.86</v>
      </c>
      <c r="K199" s="168">
        <v>109</v>
      </c>
      <c r="L199" s="162">
        <f>'виды работ '!C194</f>
        <v>4487035</v>
      </c>
      <c r="M199" s="175">
        <v>0</v>
      </c>
      <c r="N199" s="175">
        <v>0</v>
      </c>
      <c r="O199" s="175">
        <v>0</v>
      </c>
      <c r="P199" s="175">
        <f>L199</f>
        <v>4487035</v>
      </c>
      <c r="Q199" s="175">
        <f>L199/H199</f>
        <v>1028.558493507089</v>
      </c>
      <c r="R199" s="162">
        <v>14593.7</v>
      </c>
      <c r="S199" s="24" t="s">
        <v>292</v>
      </c>
      <c r="T199" s="169" t="s">
        <v>245</v>
      </c>
      <c r="U199" s="189"/>
      <c r="V199" s="189"/>
    </row>
    <row r="200" spans="1:22" s="11" customFormat="1" ht="13.2" x14ac:dyDescent="0.25">
      <c r="A200" s="34">
        <f t="shared" ref="A200:A202" si="84">A199+1</f>
        <v>117</v>
      </c>
      <c r="B200" s="14" t="s">
        <v>355</v>
      </c>
      <c r="C200" s="168">
        <v>1969</v>
      </c>
      <c r="D200" s="71"/>
      <c r="E200" s="169" t="s">
        <v>233</v>
      </c>
      <c r="F200" s="168">
        <v>5</v>
      </c>
      <c r="G200" s="168">
        <v>4</v>
      </c>
      <c r="H200" s="169">
        <v>5234.9399999999996</v>
      </c>
      <c r="I200" s="162">
        <v>2621.16</v>
      </c>
      <c r="J200" s="162">
        <v>2392.42</v>
      </c>
      <c r="K200" s="168">
        <v>132</v>
      </c>
      <c r="L200" s="162">
        <f>'виды работ '!C195</f>
        <v>4688786</v>
      </c>
      <c r="M200" s="175">
        <v>0</v>
      </c>
      <c r="N200" s="175">
        <v>0</v>
      </c>
      <c r="O200" s="175">
        <v>0</v>
      </c>
      <c r="P200" s="175">
        <f>L200</f>
        <v>4688786</v>
      </c>
      <c r="Q200" s="175">
        <f>L200/H200</f>
        <v>895.67139260430883</v>
      </c>
      <c r="R200" s="162">
        <v>14593.7</v>
      </c>
      <c r="S200" s="24" t="s">
        <v>292</v>
      </c>
      <c r="T200" s="169" t="s">
        <v>245</v>
      </c>
      <c r="U200" s="189"/>
      <c r="V200" s="189"/>
    </row>
    <row r="201" spans="1:22" s="11" customFormat="1" ht="13.2" x14ac:dyDescent="0.25">
      <c r="A201" s="34">
        <f t="shared" si="84"/>
        <v>118</v>
      </c>
      <c r="B201" s="14" t="s">
        <v>356</v>
      </c>
      <c r="C201" s="168">
        <v>1971</v>
      </c>
      <c r="D201" s="71"/>
      <c r="E201" s="169" t="s">
        <v>233</v>
      </c>
      <c r="F201" s="168">
        <v>5</v>
      </c>
      <c r="G201" s="168">
        <v>4</v>
      </c>
      <c r="H201" s="169">
        <v>4362.45</v>
      </c>
      <c r="I201" s="162">
        <v>3125.09</v>
      </c>
      <c r="J201" s="162">
        <v>2643.44</v>
      </c>
      <c r="K201" s="168">
        <v>109</v>
      </c>
      <c r="L201" s="162">
        <f>'виды работ '!C196</f>
        <v>4686757</v>
      </c>
      <c r="M201" s="175">
        <v>0</v>
      </c>
      <c r="N201" s="175">
        <v>0</v>
      </c>
      <c r="O201" s="175">
        <v>0</v>
      </c>
      <c r="P201" s="175">
        <f t="shared" si="82"/>
        <v>4686757</v>
      </c>
      <c r="Q201" s="175">
        <f t="shared" si="83"/>
        <v>1074.3405655079141</v>
      </c>
      <c r="R201" s="162">
        <v>14593.7</v>
      </c>
      <c r="S201" s="24" t="s">
        <v>292</v>
      </c>
      <c r="T201" s="169" t="s">
        <v>245</v>
      </c>
      <c r="U201" s="189"/>
      <c r="V201" s="189"/>
    </row>
    <row r="202" spans="1:22" s="11" customFormat="1" ht="13.2" x14ac:dyDescent="0.25">
      <c r="A202" s="34">
        <f t="shared" si="84"/>
        <v>119</v>
      </c>
      <c r="B202" s="14" t="s">
        <v>357</v>
      </c>
      <c r="C202" s="168">
        <v>1975</v>
      </c>
      <c r="E202" s="169" t="s">
        <v>237</v>
      </c>
      <c r="F202" s="168">
        <v>9</v>
      </c>
      <c r="G202" s="168">
        <v>5</v>
      </c>
      <c r="H202" s="169">
        <v>15664.52</v>
      </c>
      <c r="I202" s="162">
        <v>9764.44</v>
      </c>
      <c r="J202" s="162">
        <v>7540.38</v>
      </c>
      <c r="K202" s="168">
        <v>429</v>
      </c>
      <c r="L202" s="162">
        <f>'виды работ '!C197</f>
        <v>11614817</v>
      </c>
      <c r="M202" s="175">
        <v>0</v>
      </c>
      <c r="N202" s="175">
        <v>0</v>
      </c>
      <c r="O202" s="175">
        <v>0</v>
      </c>
      <c r="P202" s="175">
        <f t="shared" si="82"/>
        <v>11614817</v>
      </c>
      <c r="Q202" s="175">
        <f t="shared" si="83"/>
        <v>741.47289543503405</v>
      </c>
      <c r="R202" s="162">
        <v>14593.7</v>
      </c>
      <c r="S202" s="24" t="s">
        <v>292</v>
      </c>
      <c r="T202" s="169" t="s">
        <v>245</v>
      </c>
      <c r="U202" s="189"/>
      <c r="V202" s="189"/>
    </row>
    <row r="203" spans="1:22" s="11" customFormat="1" ht="13.2" x14ac:dyDescent="0.25">
      <c r="A203" s="219" t="s">
        <v>18</v>
      </c>
      <c r="B203" s="253"/>
      <c r="C203" s="220"/>
      <c r="D203" s="175" t="s">
        <v>236</v>
      </c>
      <c r="E203" s="175" t="s">
        <v>236</v>
      </c>
      <c r="F203" s="175" t="s">
        <v>236</v>
      </c>
      <c r="G203" s="175" t="s">
        <v>236</v>
      </c>
      <c r="H203" s="162">
        <f t="shared" ref="H203:P203" si="85">SUM(H198:H202)</f>
        <v>38707.86</v>
      </c>
      <c r="I203" s="162">
        <f t="shared" si="85"/>
        <v>24513.1</v>
      </c>
      <c r="J203" s="162">
        <f t="shared" si="85"/>
        <v>19000.599999999999</v>
      </c>
      <c r="K203" s="161">
        <f t="shared" si="85"/>
        <v>1074</v>
      </c>
      <c r="L203" s="162">
        <f>SUM(L198:L202)</f>
        <v>28359289</v>
      </c>
      <c r="M203" s="162">
        <f t="shared" si="85"/>
        <v>0</v>
      </c>
      <c r="N203" s="162">
        <f t="shared" si="85"/>
        <v>0</v>
      </c>
      <c r="O203" s="162">
        <f t="shared" si="85"/>
        <v>0</v>
      </c>
      <c r="P203" s="162">
        <f t="shared" si="85"/>
        <v>28359289</v>
      </c>
      <c r="Q203" s="175">
        <f>L203/H203</f>
        <v>732.64936372095997</v>
      </c>
      <c r="R203" s="30" t="s">
        <v>236</v>
      </c>
      <c r="S203" s="24" t="s">
        <v>236</v>
      </c>
      <c r="T203" s="169" t="s">
        <v>236</v>
      </c>
      <c r="U203" s="189">
        <f>'[31]характеристика мкд'!$L$21</f>
        <v>28781652</v>
      </c>
      <c r="V203" s="189">
        <f>'[31]виды работ '!$C$16</f>
        <v>422363</v>
      </c>
    </row>
    <row r="204" spans="1:22" s="11" customFormat="1" ht="15.75" customHeight="1" x14ac:dyDescent="0.25">
      <c r="A204" s="221" t="s">
        <v>48</v>
      </c>
      <c r="B204" s="222"/>
      <c r="C204" s="222"/>
      <c r="D204" s="222"/>
      <c r="E204" s="223"/>
      <c r="F204" s="257"/>
      <c r="G204" s="257"/>
      <c r="H204" s="257"/>
      <c r="I204" s="257"/>
      <c r="J204" s="257"/>
      <c r="K204" s="257"/>
      <c r="L204" s="257"/>
      <c r="M204" s="257"/>
      <c r="N204" s="257"/>
      <c r="O204" s="257"/>
      <c r="P204" s="257"/>
      <c r="Q204" s="257"/>
      <c r="R204" s="257"/>
      <c r="S204" s="257"/>
      <c r="T204" s="257"/>
      <c r="U204" s="189"/>
      <c r="V204" s="189"/>
    </row>
    <row r="205" spans="1:22" s="11" customFormat="1" ht="13.2" x14ac:dyDescent="0.25">
      <c r="A205" s="174">
        <f>A202+1</f>
        <v>120</v>
      </c>
      <c r="B205" s="37" t="s">
        <v>358</v>
      </c>
      <c r="C205" s="169">
        <v>1964</v>
      </c>
      <c r="D205" s="169"/>
      <c r="E205" s="169" t="s">
        <v>362</v>
      </c>
      <c r="F205" s="169">
        <v>2</v>
      </c>
      <c r="G205" s="169">
        <v>2</v>
      </c>
      <c r="H205" s="169">
        <v>620.5</v>
      </c>
      <c r="I205" s="169">
        <v>620.5</v>
      </c>
      <c r="J205" s="169">
        <v>455.2</v>
      </c>
      <c r="K205" s="169">
        <v>26</v>
      </c>
      <c r="L205" s="175">
        <f>'виды работ '!C200</f>
        <v>509676</v>
      </c>
      <c r="M205" s="175">
        <v>0</v>
      </c>
      <c r="N205" s="175">
        <v>0</v>
      </c>
      <c r="O205" s="175">
        <v>0</v>
      </c>
      <c r="P205" s="175">
        <f t="shared" ref="P205:P208" si="86">L205</f>
        <v>509676</v>
      </c>
      <c r="Q205" s="175">
        <f t="shared" ref="Q205:Q210" si="87">L205/H205</f>
        <v>821.39564867042702</v>
      </c>
      <c r="R205" s="162">
        <v>14593.7</v>
      </c>
      <c r="S205" s="24" t="s">
        <v>292</v>
      </c>
      <c r="T205" s="169" t="s">
        <v>245</v>
      </c>
      <c r="U205" s="42"/>
      <c r="V205" s="189"/>
    </row>
    <row r="206" spans="1:22" s="11" customFormat="1" ht="13.2" x14ac:dyDescent="0.25">
      <c r="A206" s="174">
        <f>A205+1</f>
        <v>121</v>
      </c>
      <c r="B206" s="37" t="s">
        <v>359</v>
      </c>
      <c r="C206" s="26">
        <v>1961</v>
      </c>
      <c r="D206" s="169"/>
      <c r="E206" s="169" t="s">
        <v>233</v>
      </c>
      <c r="F206" s="26">
        <v>2</v>
      </c>
      <c r="G206" s="26">
        <v>2</v>
      </c>
      <c r="H206" s="64">
        <v>461</v>
      </c>
      <c r="I206" s="64">
        <v>461</v>
      </c>
      <c r="J206" s="64">
        <v>217.5</v>
      </c>
      <c r="K206" s="26">
        <v>22</v>
      </c>
      <c r="L206" s="175">
        <f>'виды работ '!C201</f>
        <v>511146</v>
      </c>
      <c r="M206" s="175">
        <v>0</v>
      </c>
      <c r="N206" s="175">
        <v>0</v>
      </c>
      <c r="O206" s="175">
        <v>0</v>
      </c>
      <c r="P206" s="175">
        <f>L206</f>
        <v>511146</v>
      </c>
      <c r="Q206" s="175">
        <f>L206/H206</f>
        <v>1108.7765726681127</v>
      </c>
      <c r="R206" s="162">
        <v>14593.7</v>
      </c>
      <c r="S206" s="24" t="s">
        <v>292</v>
      </c>
      <c r="T206" s="169" t="s">
        <v>245</v>
      </c>
      <c r="U206" s="42"/>
      <c r="V206" s="189"/>
    </row>
    <row r="207" spans="1:22" s="11" customFormat="1" ht="13.2" x14ac:dyDescent="0.25">
      <c r="A207" s="174">
        <f>A206+1</f>
        <v>122</v>
      </c>
      <c r="B207" s="37" t="s">
        <v>360</v>
      </c>
      <c r="C207" s="26">
        <v>1972</v>
      </c>
      <c r="D207" s="169"/>
      <c r="E207" s="169" t="s">
        <v>237</v>
      </c>
      <c r="F207" s="26">
        <v>5</v>
      </c>
      <c r="G207" s="26">
        <v>4</v>
      </c>
      <c r="H207" s="33">
        <v>2712.2</v>
      </c>
      <c r="I207" s="64">
        <v>2695.62</v>
      </c>
      <c r="J207" s="33">
        <v>1872.45</v>
      </c>
      <c r="K207" s="26">
        <v>151</v>
      </c>
      <c r="L207" s="175">
        <f>'виды работ '!C202</f>
        <v>1996286</v>
      </c>
      <c r="M207" s="175">
        <v>0</v>
      </c>
      <c r="N207" s="175">
        <v>0</v>
      </c>
      <c r="O207" s="175">
        <v>0</v>
      </c>
      <c r="P207" s="175">
        <f t="shared" si="86"/>
        <v>1996286</v>
      </c>
      <c r="Q207" s="175">
        <f t="shared" si="87"/>
        <v>736.03937762701867</v>
      </c>
      <c r="R207" s="162">
        <v>14593.7</v>
      </c>
      <c r="S207" s="24" t="s">
        <v>292</v>
      </c>
      <c r="T207" s="169" t="s">
        <v>245</v>
      </c>
      <c r="U207" s="42"/>
      <c r="V207" s="189"/>
    </row>
    <row r="208" spans="1:22" s="11" customFormat="1" ht="13.2" x14ac:dyDescent="0.25">
      <c r="A208" s="174">
        <f>A207+1</f>
        <v>123</v>
      </c>
      <c r="B208" s="37" t="s">
        <v>361</v>
      </c>
      <c r="C208" s="26">
        <v>1972</v>
      </c>
      <c r="D208" s="169"/>
      <c r="E208" s="169" t="s">
        <v>237</v>
      </c>
      <c r="F208" s="26">
        <v>5</v>
      </c>
      <c r="G208" s="26">
        <v>4</v>
      </c>
      <c r="H208" s="33">
        <v>2712.2</v>
      </c>
      <c r="I208" s="64">
        <v>2695.62</v>
      </c>
      <c r="J208" s="64">
        <v>1864.82</v>
      </c>
      <c r="K208" s="26">
        <v>157</v>
      </c>
      <c r="L208" s="175">
        <f>'виды работ '!C203</f>
        <v>1996286</v>
      </c>
      <c r="M208" s="175">
        <v>0</v>
      </c>
      <c r="N208" s="175">
        <v>0</v>
      </c>
      <c r="O208" s="175">
        <v>0</v>
      </c>
      <c r="P208" s="175">
        <f t="shared" si="86"/>
        <v>1996286</v>
      </c>
      <c r="Q208" s="175">
        <f t="shared" si="87"/>
        <v>736.03937762701867</v>
      </c>
      <c r="R208" s="162">
        <v>14593.7</v>
      </c>
      <c r="S208" s="24" t="s">
        <v>292</v>
      </c>
      <c r="T208" s="169" t="s">
        <v>245</v>
      </c>
      <c r="U208" s="42"/>
      <c r="V208" s="189"/>
    </row>
    <row r="209" spans="1:22" s="11" customFormat="1" ht="13.2" x14ac:dyDescent="0.25">
      <c r="A209" s="219" t="s">
        <v>18</v>
      </c>
      <c r="B209" s="253"/>
      <c r="C209" s="220"/>
      <c r="D209" s="175" t="s">
        <v>236</v>
      </c>
      <c r="E209" s="175" t="s">
        <v>236</v>
      </c>
      <c r="F209" s="175" t="s">
        <v>236</v>
      </c>
      <c r="G209" s="175" t="s">
        <v>236</v>
      </c>
      <c r="H209" s="175">
        <f t="shared" ref="H209:P209" si="88">SUM(H205:H208)</f>
        <v>6505.9</v>
      </c>
      <c r="I209" s="175">
        <f t="shared" si="88"/>
        <v>6472.74</v>
      </c>
      <c r="J209" s="175">
        <f t="shared" si="88"/>
        <v>4409.97</v>
      </c>
      <c r="K209" s="174">
        <f t="shared" si="88"/>
        <v>356</v>
      </c>
      <c r="L209" s="175">
        <f>SUM(L205:L208)</f>
        <v>5013394</v>
      </c>
      <c r="M209" s="175">
        <f t="shared" si="88"/>
        <v>0</v>
      </c>
      <c r="N209" s="175">
        <f t="shared" si="88"/>
        <v>0</v>
      </c>
      <c r="O209" s="175">
        <f t="shared" si="88"/>
        <v>0</v>
      </c>
      <c r="P209" s="175">
        <f t="shared" si="88"/>
        <v>5013394</v>
      </c>
      <c r="Q209" s="175">
        <f t="shared" si="87"/>
        <v>770.59192425337005</v>
      </c>
      <c r="R209" s="30" t="s">
        <v>236</v>
      </c>
      <c r="S209" s="24" t="s">
        <v>236</v>
      </c>
      <c r="T209" s="24" t="s">
        <v>236</v>
      </c>
      <c r="U209" s="189">
        <f>'[32]характеристика мкд'!$L$20</f>
        <v>5013394</v>
      </c>
      <c r="V209" s="189">
        <f>'[32]виды работ '!$C$15</f>
        <v>0</v>
      </c>
    </row>
    <row r="210" spans="1:22" s="12" customFormat="1" ht="13.2" x14ac:dyDescent="0.25">
      <c r="A210" s="221" t="s">
        <v>49</v>
      </c>
      <c r="B210" s="222"/>
      <c r="C210" s="223"/>
      <c r="D210" s="164" t="s">
        <v>236</v>
      </c>
      <c r="E210" s="164" t="s">
        <v>236</v>
      </c>
      <c r="F210" s="164" t="s">
        <v>236</v>
      </c>
      <c r="G210" s="164" t="s">
        <v>236</v>
      </c>
      <c r="H210" s="18">
        <f t="shared" ref="H210:P210" si="89">H209+H196+H192+H181+H203</f>
        <v>86086.89</v>
      </c>
      <c r="I210" s="18">
        <f t="shared" si="89"/>
        <v>65685.59</v>
      </c>
      <c r="J210" s="18">
        <f t="shared" si="89"/>
        <v>50329.61</v>
      </c>
      <c r="K210" s="23">
        <f t="shared" si="89"/>
        <v>3057</v>
      </c>
      <c r="L210" s="18">
        <f>L209+L196+L192+L181+L203</f>
        <v>65356326</v>
      </c>
      <c r="M210" s="18">
        <f t="shared" si="89"/>
        <v>0</v>
      </c>
      <c r="N210" s="18">
        <f t="shared" si="89"/>
        <v>0</v>
      </c>
      <c r="O210" s="18">
        <f t="shared" si="89"/>
        <v>0</v>
      </c>
      <c r="P210" s="18">
        <f t="shared" si="89"/>
        <v>65356326</v>
      </c>
      <c r="Q210" s="164">
        <f t="shared" si="87"/>
        <v>759.19023210154296</v>
      </c>
      <c r="R210" s="35" t="s">
        <v>236</v>
      </c>
      <c r="S210" s="36" t="s">
        <v>236</v>
      </c>
      <c r="T210" s="36" t="s">
        <v>236</v>
      </c>
      <c r="U210" s="18">
        <f t="shared" ref="U210:V210" si="90">U209+U196+U192+U181+U203</f>
        <v>66329132</v>
      </c>
      <c r="V210" s="18">
        <f t="shared" si="90"/>
        <v>972806</v>
      </c>
    </row>
    <row r="211" spans="1:22" s="11" customFormat="1" ht="15" customHeight="1" x14ac:dyDescent="0.25">
      <c r="A211" s="255" t="s">
        <v>243</v>
      </c>
      <c r="B211" s="255"/>
      <c r="C211" s="255"/>
      <c r="D211" s="255"/>
      <c r="E211" s="255"/>
      <c r="F211" s="255"/>
      <c r="G211" s="255"/>
      <c r="H211" s="255"/>
      <c r="I211" s="255"/>
      <c r="J211" s="255"/>
      <c r="K211" s="255"/>
      <c r="L211" s="255"/>
      <c r="M211" s="255"/>
      <c r="N211" s="255"/>
      <c r="O211" s="255"/>
      <c r="P211" s="255"/>
      <c r="Q211" s="255"/>
      <c r="R211" s="255"/>
      <c r="S211" s="255"/>
      <c r="T211" s="255"/>
      <c r="U211" s="189"/>
      <c r="V211" s="189"/>
    </row>
    <row r="212" spans="1:22" s="11" customFormat="1" ht="15.75" customHeight="1" x14ac:dyDescent="0.25">
      <c r="A212" s="221" t="s">
        <v>146</v>
      </c>
      <c r="B212" s="222"/>
      <c r="C212" s="222"/>
      <c r="D212" s="222"/>
      <c r="E212" s="223"/>
      <c r="F212" s="252"/>
      <c r="G212" s="252"/>
      <c r="H212" s="252"/>
      <c r="I212" s="252"/>
      <c r="J212" s="252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189"/>
      <c r="V212" s="189"/>
    </row>
    <row r="213" spans="1:22" s="11" customFormat="1" ht="13.2" x14ac:dyDescent="0.25">
      <c r="A213" s="174">
        <f>A208+1</f>
        <v>124</v>
      </c>
      <c r="B213" s="14" t="s">
        <v>363</v>
      </c>
      <c r="C213" s="72">
        <v>1976</v>
      </c>
      <c r="D213" s="73"/>
      <c r="E213" s="169" t="s">
        <v>233</v>
      </c>
      <c r="F213" s="72">
        <v>5</v>
      </c>
      <c r="G213" s="72">
        <v>4</v>
      </c>
      <c r="H213" s="166">
        <v>2857</v>
      </c>
      <c r="I213" s="72">
        <v>2716.9</v>
      </c>
      <c r="J213" s="72">
        <v>2259.9</v>
      </c>
      <c r="K213" s="72">
        <v>143</v>
      </c>
      <c r="L213" s="175">
        <f>'виды работ '!C208</f>
        <v>2373250</v>
      </c>
      <c r="M213" s="175">
        <v>0</v>
      </c>
      <c r="N213" s="175">
        <v>0</v>
      </c>
      <c r="O213" s="175">
        <v>0</v>
      </c>
      <c r="P213" s="175">
        <f>L213</f>
        <v>2373250</v>
      </c>
      <c r="Q213" s="175">
        <f>L213/H213</f>
        <v>830.67903395169753</v>
      </c>
      <c r="R213" s="162">
        <v>14593.7</v>
      </c>
      <c r="S213" s="24" t="s">
        <v>292</v>
      </c>
      <c r="T213" s="169" t="s">
        <v>245</v>
      </c>
      <c r="U213" s="189"/>
      <c r="V213" s="189"/>
    </row>
    <row r="214" spans="1:22" s="11" customFormat="1" ht="13.2" x14ac:dyDescent="0.25">
      <c r="A214" s="219" t="s">
        <v>18</v>
      </c>
      <c r="B214" s="253"/>
      <c r="C214" s="220"/>
      <c r="D214" s="175" t="s">
        <v>236</v>
      </c>
      <c r="E214" s="175" t="s">
        <v>236</v>
      </c>
      <c r="F214" s="175" t="s">
        <v>236</v>
      </c>
      <c r="G214" s="175" t="s">
        <v>236</v>
      </c>
      <c r="H214" s="33">
        <f t="shared" ref="H214:Q214" si="91">SUM(H213:H213)</f>
        <v>2857</v>
      </c>
      <c r="I214" s="168">
        <f t="shared" si="91"/>
        <v>2716.9</v>
      </c>
      <c r="J214" s="168">
        <f t="shared" si="91"/>
        <v>2259.9</v>
      </c>
      <c r="K214" s="168">
        <f t="shared" si="91"/>
        <v>143</v>
      </c>
      <c r="L214" s="162">
        <f t="shared" si="91"/>
        <v>2373250</v>
      </c>
      <c r="M214" s="162">
        <f t="shared" si="91"/>
        <v>0</v>
      </c>
      <c r="N214" s="162">
        <f t="shared" si="91"/>
        <v>0</v>
      </c>
      <c r="O214" s="162">
        <f t="shared" si="91"/>
        <v>0</v>
      </c>
      <c r="P214" s="162">
        <f t="shared" si="91"/>
        <v>2373250</v>
      </c>
      <c r="Q214" s="162">
        <f t="shared" si="91"/>
        <v>830.67903395169753</v>
      </c>
      <c r="R214" s="30" t="s">
        <v>236</v>
      </c>
      <c r="S214" s="24" t="s">
        <v>236</v>
      </c>
      <c r="T214" s="24" t="s">
        <v>236</v>
      </c>
      <c r="U214" s="189">
        <f>'[33]характеристика мкд'!$L$17</f>
        <v>2423647</v>
      </c>
      <c r="V214" s="189">
        <f>'[33]виды работ '!$C$12</f>
        <v>50397</v>
      </c>
    </row>
    <row r="215" spans="1:22" s="11" customFormat="1" ht="15.75" customHeight="1" x14ac:dyDescent="0.25">
      <c r="A215" s="221" t="s">
        <v>147</v>
      </c>
      <c r="B215" s="222"/>
      <c r="C215" s="222"/>
      <c r="D215" s="222"/>
      <c r="E215" s="223"/>
      <c r="F215" s="252"/>
      <c r="G215" s="252"/>
      <c r="H215" s="252"/>
      <c r="I215" s="252"/>
      <c r="J215" s="252"/>
      <c r="K215" s="252"/>
      <c r="L215" s="252"/>
      <c r="M215" s="252"/>
      <c r="N215" s="252"/>
      <c r="O215" s="252"/>
      <c r="P215" s="252"/>
      <c r="Q215" s="252"/>
      <c r="R215" s="252"/>
      <c r="S215" s="252"/>
      <c r="T215" s="252"/>
      <c r="U215" s="189"/>
      <c r="V215" s="189"/>
    </row>
    <row r="216" spans="1:22" s="11" customFormat="1" ht="13.2" x14ac:dyDescent="0.25">
      <c r="A216" s="174">
        <f>A213+1</f>
        <v>125</v>
      </c>
      <c r="B216" s="14" t="s">
        <v>281</v>
      </c>
      <c r="C216" s="26">
        <v>1968</v>
      </c>
      <c r="D216" s="74"/>
      <c r="E216" s="169" t="s">
        <v>233</v>
      </c>
      <c r="F216" s="174">
        <v>5</v>
      </c>
      <c r="G216" s="72">
        <v>4</v>
      </c>
      <c r="H216" s="75">
        <v>3447.25</v>
      </c>
      <c r="I216" s="75">
        <v>3447.25</v>
      </c>
      <c r="J216" s="175">
        <v>2719.25</v>
      </c>
      <c r="K216" s="174">
        <v>148</v>
      </c>
      <c r="L216" s="175">
        <f>'виды работ '!C211</f>
        <v>6152081</v>
      </c>
      <c r="M216" s="175">
        <v>0</v>
      </c>
      <c r="N216" s="175">
        <v>0</v>
      </c>
      <c r="O216" s="175">
        <v>0</v>
      </c>
      <c r="P216" s="175">
        <f>L216</f>
        <v>6152081</v>
      </c>
      <c r="Q216" s="175">
        <f t="shared" ref="Q216:Q236" si="92">L216/H216</f>
        <v>1784.634418739575</v>
      </c>
      <c r="R216" s="162">
        <v>14593.7</v>
      </c>
      <c r="S216" s="24" t="s">
        <v>292</v>
      </c>
      <c r="T216" s="169" t="s">
        <v>245</v>
      </c>
      <c r="U216" s="189"/>
      <c r="V216" s="189"/>
    </row>
    <row r="217" spans="1:22" s="11" customFormat="1" ht="13.2" x14ac:dyDescent="0.25">
      <c r="A217" s="174">
        <f>A216+1</f>
        <v>126</v>
      </c>
      <c r="B217" s="14" t="s">
        <v>282</v>
      </c>
      <c r="C217" s="26">
        <v>1968</v>
      </c>
      <c r="D217" s="74"/>
      <c r="E217" s="169" t="s">
        <v>237</v>
      </c>
      <c r="F217" s="29">
        <v>5</v>
      </c>
      <c r="G217" s="174">
        <v>4</v>
      </c>
      <c r="H217" s="75">
        <v>3487.36</v>
      </c>
      <c r="I217" s="75">
        <v>3487.36</v>
      </c>
      <c r="J217" s="175">
        <v>2759.36</v>
      </c>
      <c r="K217" s="174">
        <v>150</v>
      </c>
      <c r="L217" s="175">
        <f>'виды работ '!C212</f>
        <v>1169830</v>
      </c>
      <c r="M217" s="175">
        <v>0</v>
      </c>
      <c r="N217" s="175">
        <v>0</v>
      </c>
      <c r="O217" s="175">
        <v>0</v>
      </c>
      <c r="P217" s="175">
        <f>L217</f>
        <v>1169830</v>
      </c>
      <c r="Q217" s="175">
        <f t="shared" si="92"/>
        <v>335.44859148467606</v>
      </c>
      <c r="R217" s="162">
        <v>14593.7</v>
      </c>
      <c r="S217" s="24" t="s">
        <v>292</v>
      </c>
      <c r="T217" s="169" t="s">
        <v>245</v>
      </c>
      <c r="U217" s="189"/>
      <c r="V217" s="189"/>
    </row>
    <row r="218" spans="1:22" s="11" customFormat="1" ht="13.2" x14ac:dyDescent="0.25">
      <c r="A218" s="174">
        <f t="shared" ref="A218:A236" si="93">A217+1</f>
        <v>127</v>
      </c>
      <c r="B218" s="14" t="s">
        <v>283</v>
      </c>
      <c r="C218" s="26">
        <v>1967</v>
      </c>
      <c r="D218" s="32"/>
      <c r="E218" s="169" t="s">
        <v>237</v>
      </c>
      <c r="F218" s="29">
        <v>5</v>
      </c>
      <c r="G218" s="174">
        <v>4</v>
      </c>
      <c r="H218" s="75">
        <v>3493</v>
      </c>
      <c r="I218" s="75">
        <v>3493</v>
      </c>
      <c r="J218" s="175">
        <v>2765</v>
      </c>
      <c r="K218" s="174">
        <v>149</v>
      </c>
      <c r="L218" s="33">
        <f>'виды работ '!C213</f>
        <v>4913411</v>
      </c>
      <c r="M218" s="175">
        <v>0</v>
      </c>
      <c r="N218" s="175">
        <v>0</v>
      </c>
      <c r="O218" s="175">
        <v>0</v>
      </c>
      <c r="P218" s="175">
        <f>L218</f>
        <v>4913411</v>
      </c>
      <c r="Q218" s="175">
        <f t="shared" si="92"/>
        <v>1406.6450042943029</v>
      </c>
      <c r="R218" s="162">
        <v>14593.7</v>
      </c>
      <c r="S218" s="24" t="s">
        <v>292</v>
      </c>
      <c r="T218" s="169" t="s">
        <v>245</v>
      </c>
      <c r="U218" s="189"/>
      <c r="V218" s="189"/>
    </row>
    <row r="219" spans="1:22" s="11" customFormat="1" ht="13.2" x14ac:dyDescent="0.25">
      <c r="A219" s="174">
        <f t="shared" si="93"/>
        <v>128</v>
      </c>
      <c r="B219" s="14" t="s">
        <v>284</v>
      </c>
      <c r="C219" s="26">
        <v>1968</v>
      </c>
      <c r="D219" s="76"/>
      <c r="E219" s="169" t="s">
        <v>237</v>
      </c>
      <c r="F219" s="29">
        <v>5</v>
      </c>
      <c r="G219" s="169">
        <v>4</v>
      </c>
      <c r="H219" s="75">
        <v>3572.07</v>
      </c>
      <c r="I219" s="75">
        <v>3572.07</v>
      </c>
      <c r="J219" s="175">
        <v>2844.07</v>
      </c>
      <c r="K219" s="174">
        <v>161</v>
      </c>
      <c r="L219" s="175">
        <f>'виды работ '!C214</f>
        <v>4951167</v>
      </c>
      <c r="M219" s="175">
        <v>0</v>
      </c>
      <c r="N219" s="175">
        <v>0</v>
      </c>
      <c r="O219" s="175">
        <v>0</v>
      </c>
      <c r="P219" s="175">
        <f>L219</f>
        <v>4951167</v>
      </c>
      <c r="Q219" s="175">
        <f t="shared" si="92"/>
        <v>1386.0778204234518</v>
      </c>
      <c r="R219" s="162">
        <v>14593.7</v>
      </c>
      <c r="S219" s="24" t="s">
        <v>292</v>
      </c>
      <c r="T219" s="169" t="s">
        <v>245</v>
      </c>
      <c r="U219" s="189"/>
      <c r="V219" s="189"/>
    </row>
    <row r="220" spans="1:22" s="11" customFormat="1" ht="13.2" x14ac:dyDescent="0.25">
      <c r="A220" s="174">
        <f t="shared" si="93"/>
        <v>129</v>
      </c>
      <c r="B220" s="14" t="s">
        <v>285</v>
      </c>
      <c r="C220" s="26">
        <v>1971</v>
      </c>
      <c r="D220" s="76"/>
      <c r="E220" s="169" t="s">
        <v>237</v>
      </c>
      <c r="F220" s="169">
        <v>5</v>
      </c>
      <c r="G220" s="169">
        <v>3</v>
      </c>
      <c r="H220" s="75">
        <v>2325.15</v>
      </c>
      <c r="I220" s="75">
        <v>2325.15</v>
      </c>
      <c r="J220" s="175">
        <v>1597.15</v>
      </c>
      <c r="K220" s="174">
        <v>120</v>
      </c>
      <c r="L220" s="175">
        <f>'виды работ '!C215</f>
        <v>4490988</v>
      </c>
      <c r="M220" s="175">
        <v>0</v>
      </c>
      <c r="N220" s="175">
        <v>0</v>
      </c>
      <c r="O220" s="175">
        <v>0</v>
      </c>
      <c r="P220" s="175">
        <f>L220</f>
        <v>4490988</v>
      </c>
      <c r="Q220" s="175">
        <f t="shared" si="92"/>
        <v>1931.4831301206373</v>
      </c>
      <c r="R220" s="162">
        <v>14593.7</v>
      </c>
      <c r="S220" s="24" t="s">
        <v>292</v>
      </c>
      <c r="T220" s="169" t="s">
        <v>245</v>
      </c>
      <c r="U220" s="189"/>
      <c r="V220" s="189"/>
    </row>
    <row r="221" spans="1:22" s="11" customFormat="1" ht="13.2" x14ac:dyDescent="0.25">
      <c r="A221" s="174">
        <f t="shared" si="93"/>
        <v>130</v>
      </c>
      <c r="B221" s="14" t="s">
        <v>148</v>
      </c>
      <c r="C221" s="26">
        <v>1964</v>
      </c>
      <c r="D221" s="168"/>
      <c r="E221" s="169" t="s">
        <v>233</v>
      </c>
      <c r="F221" s="31">
        <v>4</v>
      </c>
      <c r="G221" s="31">
        <v>3</v>
      </c>
      <c r="H221" s="75">
        <v>1992.17</v>
      </c>
      <c r="I221" s="75">
        <v>1992.17</v>
      </c>
      <c r="J221" s="162">
        <v>1264.17</v>
      </c>
      <c r="K221" s="174">
        <v>91</v>
      </c>
      <c r="L221" s="175">
        <f>'виды работ '!C216</f>
        <v>4338204</v>
      </c>
      <c r="M221" s="175">
        <v>0</v>
      </c>
      <c r="N221" s="175">
        <v>0</v>
      </c>
      <c r="O221" s="175">
        <v>0</v>
      </c>
      <c r="P221" s="175">
        <f t="shared" ref="P221:P234" si="94">L221</f>
        <v>4338204</v>
      </c>
      <c r="Q221" s="175">
        <f t="shared" si="92"/>
        <v>2177.6274113152995</v>
      </c>
      <c r="R221" s="162">
        <v>14593.7</v>
      </c>
      <c r="S221" s="24" t="s">
        <v>292</v>
      </c>
      <c r="T221" s="169" t="s">
        <v>245</v>
      </c>
      <c r="U221" s="189"/>
      <c r="V221" s="189"/>
    </row>
    <row r="222" spans="1:22" s="11" customFormat="1" ht="13.2" x14ac:dyDescent="0.25">
      <c r="A222" s="174">
        <f t="shared" si="93"/>
        <v>131</v>
      </c>
      <c r="B222" s="14" t="s">
        <v>149</v>
      </c>
      <c r="C222" s="28">
        <v>1917</v>
      </c>
      <c r="D222" s="77"/>
      <c r="E222" s="169" t="s">
        <v>268</v>
      </c>
      <c r="F222" s="174">
        <v>2</v>
      </c>
      <c r="G222" s="174">
        <v>2</v>
      </c>
      <c r="H222" s="78">
        <v>180.1</v>
      </c>
      <c r="I222" s="78">
        <v>180.1</v>
      </c>
      <c r="J222" s="175">
        <v>160</v>
      </c>
      <c r="K222" s="174">
        <v>12</v>
      </c>
      <c r="L222" s="175">
        <f>'виды работ '!C217</f>
        <v>2574097</v>
      </c>
      <c r="M222" s="175">
        <v>0</v>
      </c>
      <c r="N222" s="175">
        <v>0</v>
      </c>
      <c r="O222" s="175">
        <v>0</v>
      </c>
      <c r="P222" s="175">
        <f t="shared" si="94"/>
        <v>2574097</v>
      </c>
      <c r="Q222" s="175">
        <f t="shared" si="92"/>
        <v>14292.59855635758</v>
      </c>
      <c r="R222" s="162">
        <v>14593.7</v>
      </c>
      <c r="S222" s="24" t="s">
        <v>292</v>
      </c>
      <c r="T222" s="169" t="s">
        <v>245</v>
      </c>
      <c r="U222" s="189"/>
      <c r="V222" s="189"/>
    </row>
    <row r="223" spans="1:22" s="11" customFormat="1" ht="13.2" x14ac:dyDescent="0.25">
      <c r="A223" s="174">
        <f t="shared" si="93"/>
        <v>132</v>
      </c>
      <c r="B223" s="14" t="s">
        <v>150</v>
      </c>
      <c r="C223" s="26">
        <v>1960</v>
      </c>
      <c r="D223" s="175"/>
      <c r="E223" s="169" t="s">
        <v>233</v>
      </c>
      <c r="F223" s="174">
        <v>3</v>
      </c>
      <c r="G223" s="174">
        <v>3</v>
      </c>
      <c r="H223" s="75">
        <v>1525.29</v>
      </c>
      <c r="I223" s="75">
        <v>1525.29</v>
      </c>
      <c r="J223" s="175">
        <v>797.29</v>
      </c>
      <c r="K223" s="174">
        <v>57</v>
      </c>
      <c r="L223" s="175">
        <f>'виды работ '!C218</f>
        <v>578301</v>
      </c>
      <c r="M223" s="175">
        <v>0</v>
      </c>
      <c r="N223" s="175">
        <v>0</v>
      </c>
      <c r="O223" s="175">
        <v>0</v>
      </c>
      <c r="P223" s="175">
        <f t="shared" si="94"/>
        <v>578301</v>
      </c>
      <c r="Q223" s="175">
        <f t="shared" si="92"/>
        <v>379.14167141986115</v>
      </c>
      <c r="R223" s="162">
        <v>14593.7</v>
      </c>
      <c r="S223" s="24" t="s">
        <v>292</v>
      </c>
      <c r="T223" s="169" t="s">
        <v>245</v>
      </c>
      <c r="U223" s="189"/>
      <c r="V223" s="189"/>
    </row>
    <row r="224" spans="1:22" s="11" customFormat="1" ht="13.2" x14ac:dyDescent="0.25">
      <c r="A224" s="174">
        <f t="shared" si="93"/>
        <v>133</v>
      </c>
      <c r="B224" s="14" t="s">
        <v>151</v>
      </c>
      <c r="C224" s="26">
        <v>1968</v>
      </c>
      <c r="D224" s="77"/>
      <c r="E224" s="169" t="s">
        <v>237</v>
      </c>
      <c r="F224" s="174">
        <v>5</v>
      </c>
      <c r="G224" s="174">
        <v>4</v>
      </c>
      <c r="H224" s="75">
        <v>3499.34</v>
      </c>
      <c r="I224" s="75">
        <v>3499.34</v>
      </c>
      <c r="J224" s="175">
        <v>2771.34</v>
      </c>
      <c r="K224" s="174">
        <v>124</v>
      </c>
      <c r="L224" s="175">
        <f>'виды работ '!C219</f>
        <v>5546911</v>
      </c>
      <c r="M224" s="175">
        <v>0</v>
      </c>
      <c r="N224" s="175">
        <v>0</v>
      </c>
      <c r="O224" s="175">
        <v>0</v>
      </c>
      <c r="P224" s="175">
        <f t="shared" si="94"/>
        <v>5546911</v>
      </c>
      <c r="Q224" s="175">
        <f t="shared" si="92"/>
        <v>1585.1306246320735</v>
      </c>
      <c r="R224" s="162">
        <v>14593.7</v>
      </c>
      <c r="S224" s="24" t="s">
        <v>292</v>
      </c>
      <c r="T224" s="169" t="s">
        <v>245</v>
      </c>
      <c r="U224" s="189"/>
      <c r="V224" s="189"/>
    </row>
    <row r="225" spans="1:22" s="11" customFormat="1" ht="13.2" x14ac:dyDescent="0.25">
      <c r="A225" s="174">
        <f t="shared" si="93"/>
        <v>134</v>
      </c>
      <c r="B225" s="14" t="s">
        <v>152</v>
      </c>
      <c r="C225" s="26">
        <v>1961</v>
      </c>
      <c r="D225" s="76"/>
      <c r="E225" s="169" t="s">
        <v>237</v>
      </c>
      <c r="F225" s="169">
        <v>4</v>
      </c>
      <c r="G225" s="169">
        <v>5</v>
      </c>
      <c r="H225" s="75">
        <v>3302.23</v>
      </c>
      <c r="I225" s="75">
        <v>3302.23</v>
      </c>
      <c r="J225" s="175">
        <v>2574.23</v>
      </c>
      <c r="K225" s="174">
        <v>109</v>
      </c>
      <c r="L225" s="175">
        <f>'виды работ '!C220</f>
        <v>7144606</v>
      </c>
      <c r="M225" s="175">
        <v>0</v>
      </c>
      <c r="N225" s="175">
        <v>0</v>
      </c>
      <c r="O225" s="175">
        <v>0</v>
      </c>
      <c r="P225" s="175">
        <f t="shared" si="94"/>
        <v>7144606</v>
      </c>
      <c r="Q225" s="175">
        <f t="shared" si="92"/>
        <v>2163.5700723450518</v>
      </c>
      <c r="R225" s="162">
        <v>14593.7</v>
      </c>
      <c r="S225" s="24" t="s">
        <v>292</v>
      </c>
      <c r="T225" s="169" t="s">
        <v>245</v>
      </c>
      <c r="U225" s="189"/>
      <c r="V225" s="189"/>
    </row>
    <row r="226" spans="1:22" s="11" customFormat="1" ht="13.2" x14ac:dyDescent="0.25">
      <c r="A226" s="174">
        <f t="shared" si="93"/>
        <v>135</v>
      </c>
      <c r="B226" s="14" t="s">
        <v>201</v>
      </c>
      <c r="C226" s="26">
        <v>1964</v>
      </c>
      <c r="D226" s="77"/>
      <c r="E226" s="169" t="s">
        <v>233</v>
      </c>
      <c r="F226" s="174">
        <v>2</v>
      </c>
      <c r="G226" s="174">
        <v>2</v>
      </c>
      <c r="H226" s="75">
        <v>728.4</v>
      </c>
      <c r="I226" s="75">
        <v>728.4</v>
      </c>
      <c r="J226" s="175">
        <v>610</v>
      </c>
      <c r="K226" s="174">
        <v>29</v>
      </c>
      <c r="L226" s="175">
        <f>'виды работ '!C221</f>
        <v>729435</v>
      </c>
      <c r="M226" s="175">
        <v>0</v>
      </c>
      <c r="N226" s="175">
        <v>0</v>
      </c>
      <c r="O226" s="175">
        <v>0</v>
      </c>
      <c r="P226" s="175">
        <f t="shared" si="94"/>
        <v>729435</v>
      </c>
      <c r="Q226" s="175">
        <f t="shared" si="92"/>
        <v>1001.4209225700165</v>
      </c>
      <c r="R226" s="162">
        <v>14593.7</v>
      </c>
      <c r="S226" s="24" t="s">
        <v>292</v>
      </c>
      <c r="T226" s="169" t="s">
        <v>245</v>
      </c>
      <c r="U226" s="189"/>
      <c r="V226" s="189"/>
    </row>
    <row r="227" spans="1:22" s="11" customFormat="1" ht="13.2" x14ac:dyDescent="0.25">
      <c r="A227" s="174">
        <f t="shared" si="93"/>
        <v>136</v>
      </c>
      <c r="B227" s="14" t="s">
        <v>286</v>
      </c>
      <c r="C227" s="26">
        <v>1964</v>
      </c>
      <c r="D227" s="77"/>
      <c r="E227" s="169" t="s">
        <v>237</v>
      </c>
      <c r="F227" s="174">
        <v>5</v>
      </c>
      <c r="G227" s="174">
        <v>4</v>
      </c>
      <c r="H227" s="75">
        <v>3518.98</v>
      </c>
      <c r="I227" s="75">
        <v>3518.98</v>
      </c>
      <c r="J227" s="175">
        <v>2790.98</v>
      </c>
      <c r="K227" s="174">
        <v>116</v>
      </c>
      <c r="L227" s="175">
        <f>'виды работ '!C222</f>
        <v>1425083</v>
      </c>
      <c r="M227" s="175">
        <v>0</v>
      </c>
      <c r="N227" s="175">
        <v>0</v>
      </c>
      <c r="O227" s="175">
        <v>0</v>
      </c>
      <c r="P227" s="175">
        <f t="shared" si="94"/>
        <v>1425083</v>
      </c>
      <c r="Q227" s="175">
        <f t="shared" si="92"/>
        <v>404.97047439883147</v>
      </c>
      <c r="R227" s="162">
        <v>14593.7</v>
      </c>
      <c r="S227" s="24" t="s">
        <v>292</v>
      </c>
      <c r="T227" s="169" t="s">
        <v>245</v>
      </c>
      <c r="U227" s="189"/>
      <c r="V227" s="189"/>
    </row>
    <row r="228" spans="1:22" s="11" customFormat="1" ht="13.2" x14ac:dyDescent="0.25">
      <c r="A228" s="174">
        <f t="shared" si="93"/>
        <v>137</v>
      </c>
      <c r="B228" s="14" t="s">
        <v>287</v>
      </c>
      <c r="C228" s="26">
        <v>1966</v>
      </c>
      <c r="D228" s="77"/>
      <c r="E228" s="169" t="s">
        <v>237</v>
      </c>
      <c r="F228" s="174">
        <v>5</v>
      </c>
      <c r="G228" s="174">
        <v>3</v>
      </c>
      <c r="H228" s="75">
        <v>2573.34</v>
      </c>
      <c r="I228" s="75">
        <v>2573.34</v>
      </c>
      <c r="J228" s="175">
        <v>1845.3400000000001</v>
      </c>
      <c r="K228" s="174">
        <v>89</v>
      </c>
      <c r="L228" s="175">
        <f>'виды работ '!C223</f>
        <v>1186382</v>
      </c>
      <c r="M228" s="175">
        <v>0</v>
      </c>
      <c r="N228" s="175">
        <v>0</v>
      </c>
      <c r="O228" s="175">
        <v>0</v>
      </c>
      <c r="P228" s="175">
        <f t="shared" si="94"/>
        <v>1186382</v>
      </c>
      <c r="Q228" s="175">
        <f t="shared" si="92"/>
        <v>461.02808023813407</v>
      </c>
      <c r="R228" s="162">
        <v>14593.7</v>
      </c>
      <c r="S228" s="24" t="s">
        <v>292</v>
      </c>
      <c r="T228" s="169" t="s">
        <v>245</v>
      </c>
      <c r="U228" s="189"/>
      <c r="V228" s="189"/>
    </row>
    <row r="229" spans="1:22" s="11" customFormat="1" ht="13.2" x14ac:dyDescent="0.25">
      <c r="A229" s="174">
        <f t="shared" si="93"/>
        <v>138</v>
      </c>
      <c r="B229" s="14" t="s">
        <v>288</v>
      </c>
      <c r="C229" s="26">
        <v>1959</v>
      </c>
      <c r="D229" s="168"/>
      <c r="E229" s="169" t="s">
        <v>233</v>
      </c>
      <c r="F229" s="31">
        <v>3</v>
      </c>
      <c r="G229" s="31">
        <v>3</v>
      </c>
      <c r="H229" s="75">
        <v>1427.73</v>
      </c>
      <c r="I229" s="75">
        <v>1427.73</v>
      </c>
      <c r="J229" s="162">
        <v>699.73</v>
      </c>
      <c r="K229" s="174">
        <v>92</v>
      </c>
      <c r="L229" s="175">
        <f>'виды работ '!C224</f>
        <v>1821298</v>
      </c>
      <c r="M229" s="175">
        <v>0</v>
      </c>
      <c r="N229" s="175">
        <v>0</v>
      </c>
      <c r="O229" s="175">
        <v>0</v>
      </c>
      <c r="P229" s="175">
        <f t="shared" si="94"/>
        <v>1821298</v>
      </c>
      <c r="Q229" s="175">
        <f t="shared" si="92"/>
        <v>1275.6599637186303</v>
      </c>
      <c r="R229" s="162">
        <v>14593.7</v>
      </c>
      <c r="S229" s="24" t="s">
        <v>292</v>
      </c>
      <c r="T229" s="169" t="s">
        <v>245</v>
      </c>
      <c r="U229" s="189"/>
      <c r="V229" s="189"/>
    </row>
    <row r="230" spans="1:22" s="11" customFormat="1" ht="13.2" x14ac:dyDescent="0.25">
      <c r="A230" s="174">
        <f t="shared" si="93"/>
        <v>139</v>
      </c>
      <c r="B230" s="14" t="s">
        <v>289</v>
      </c>
      <c r="C230" s="28">
        <v>1951</v>
      </c>
      <c r="D230" s="79"/>
      <c r="E230" s="169" t="s">
        <v>233</v>
      </c>
      <c r="F230" s="169">
        <v>2</v>
      </c>
      <c r="G230" s="169">
        <v>2</v>
      </c>
      <c r="H230" s="78">
        <v>686.3</v>
      </c>
      <c r="I230" s="78">
        <v>686.3</v>
      </c>
      <c r="J230" s="175">
        <v>574</v>
      </c>
      <c r="K230" s="174">
        <v>38</v>
      </c>
      <c r="L230" s="175">
        <f>'виды работ '!C225</f>
        <v>7700891</v>
      </c>
      <c r="M230" s="175">
        <v>0</v>
      </c>
      <c r="N230" s="175">
        <v>0</v>
      </c>
      <c r="O230" s="175">
        <v>0</v>
      </c>
      <c r="P230" s="175">
        <f t="shared" si="94"/>
        <v>7700891</v>
      </c>
      <c r="Q230" s="175">
        <f t="shared" si="92"/>
        <v>11220.881538685706</v>
      </c>
      <c r="R230" s="162">
        <v>14593.7</v>
      </c>
      <c r="S230" s="24" t="s">
        <v>292</v>
      </c>
      <c r="T230" s="169" t="s">
        <v>245</v>
      </c>
      <c r="U230" s="189"/>
      <c r="V230" s="189"/>
    </row>
    <row r="231" spans="1:22" s="11" customFormat="1" ht="13.2" x14ac:dyDescent="0.25">
      <c r="A231" s="174">
        <f t="shared" si="93"/>
        <v>140</v>
      </c>
      <c r="B231" s="14" t="s">
        <v>290</v>
      </c>
      <c r="C231" s="28">
        <v>1947</v>
      </c>
      <c r="D231" s="74"/>
      <c r="E231" s="169" t="s">
        <v>362</v>
      </c>
      <c r="F231" s="174">
        <v>2</v>
      </c>
      <c r="G231" s="174">
        <v>2</v>
      </c>
      <c r="H231" s="78">
        <v>462.52</v>
      </c>
      <c r="I231" s="78">
        <v>462.52</v>
      </c>
      <c r="J231" s="175">
        <v>329</v>
      </c>
      <c r="K231" s="174">
        <v>27</v>
      </c>
      <c r="L231" s="175">
        <f>'виды работ '!C226</f>
        <v>619995</v>
      </c>
      <c r="M231" s="175">
        <v>0</v>
      </c>
      <c r="N231" s="175">
        <v>0</v>
      </c>
      <c r="O231" s="175">
        <v>0</v>
      </c>
      <c r="P231" s="175">
        <f t="shared" si="94"/>
        <v>619995</v>
      </c>
      <c r="Q231" s="175">
        <f t="shared" si="92"/>
        <v>1340.4717633832051</v>
      </c>
      <c r="R231" s="162">
        <v>14593.7</v>
      </c>
      <c r="S231" s="24" t="s">
        <v>292</v>
      </c>
      <c r="T231" s="169" t="s">
        <v>245</v>
      </c>
      <c r="U231" s="189"/>
      <c r="V231" s="189"/>
    </row>
    <row r="232" spans="1:22" s="11" customFormat="1" ht="13.2" x14ac:dyDescent="0.25">
      <c r="A232" s="174">
        <f t="shared" si="93"/>
        <v>141</v>
      </c>
      <c r="B232" s="14" t="s">
        <v>153</v>
      </c>
      <c r="C232" s="26">
        <v>1962</v>
      </c>
      <c r="D232" s="80"/>
      <c r="E232" s="169" t="s">
        <v>233</v>
      </c>
      <c r="F232" s="81">
        <v>3</v>
      </c>
      <c r="G232" s="81">
        <v>2</v>
      </c>
      <c r="H232" s="75">
        <v>961.66</v>
      </c>
      <c r="I232" s="75">
        <v>961.66</v>
      </c>
      <c r="J232" s="82">
        <v>542</v>
      </c>
      <c r="K232" s="174">
        <v>65</v>
      </c>
      <c r="L232" s="175">
        <f>'виды работ '!C227</f>
        <v>4666132</v>
      </c>
      <c r="M232" s="175">
        <v>0</v>
      </c>
      <c r="N232" s="175">
        <v>0</v>
      </c>
      <c r="O232" s="175">
        <v>0</v>
      </c>
      <c r="P232" s="175">
        <f t="shared" si="94"/>
        <v>4666132</v>
      </c>
      <c r="Q232" s="175">
        <f t="shared" si="92"/>
        <v>4852.1639664746381</v>
      </c>
      <c r="R232" s="162">
        <v>14593.7</v>
      </c>
      <c r="S232" s="24" t="s">
        <v>292</v>
      </c>
      <c r="T232" s="169" t="s">
        <v>245</v>
      </c>
      <c r="U232" s="189"/>
      <c r="V232" s="189"/>
    </row>
    <row r="233" spans="1:22" s="11" customFormat="1" ht="13.2" x14ac:dyDescent="0.25">
      <c r="A233" s="174">
        <f t="shared" si="93"/>
        <v>142</v>
      </c>
      <c r="B233" s="14" t="s">
        <v>154</v>
      </c>
      <c r="C233" s="26">
        <v>1970</v>
      </c>
      <c r="D233" s="77"/>
      <c r="E233" s="169" t="s">
        <v>237</v>
      </c>
      <c r="F233" s="174">
        <v>5</v>
      </c>
      <c r="G233" s="174">
        <v>6</v>
      </c>
      <c r="H233" s="75">
        <v>4391.34</v>
      </c>
      <c r="I233" s="75">
        <v>4391.34</v>
      </c>
      <c r="J233" s="175">
        <v>3663.34</v>
      </c>
      <c r="K233" s="174">
        <v>180</v>
      </c>
      <c r="L233" s="175">
        <f>'виды работ '!C228</f>
        <v>6767049</v>
      </c>
      <c r="M233" s="175">
        <v>0</v>
      </c>
      <c r="N233" s="175">
        <v>0</v>
      </c>
      <c r="O233" s="175">
        <v>0</v>
      </c>
      <c r="P233" s="175">
        <f t="shared" si="94"/>
        <v>6767049</v>
      </c>
      <c r="Q233" s="175">
        <f t="shared" si="92"/>
        <v>1540.9986473377146</v>
      </c>
      <c r="R233" s="162">
        <v>14593.7</v>
      </c>
      <c r="S233" s="24" t="s">
        <v>292</v>
      </c>
      <c r="T233" s="169" t="s">
        <v>245</v>
      </c>
      <c r="U233" s="189"/>
      <c r="V233" s="189"/>
    </row>
    <row r="234" spans="1:22" s="11" customFormat="1" ht="13.2" x14ac:dyDescent="0.25">
      <c r="A234" s="174">
        <f t="shared" si="93"/>
        <v>143</v>
      </c>
      <c r="B234" s="14" t="s">
        <v>155</v>
      </c>
      <c r="C234" s="26">
        <v>1961</v>
      </c>
      <c r="D234" s="76"/>
      <c r="E234" s="169" t="s">
        <v>233</v>
      </c>
      <c r="F234" s="169">
        <v>3</v>
      </c>
      <c r="G234" s="169">
        <v>3</v>
      </c>
      <c r="H234" s="75">
        <v>1529.63</v>
      </c>
      <c r="I234" s="75">
        <v>1529.63</v>
      </c>
      <c r="J234" s="175">
        <v>801.63000000000011</v>
      </c>
      <c r="K234" s="174">
        <v>68</v>
      </c>
      <c r="L234" s="175">
        <f>'виды работ '!C229</f>
        <v>6638173</v>
      </c>
      <c r="M234" s="175">
        <v>0</v>
      </c>
      <c r="N234" s="175">
        <v>0</v>
      </c>
      <c r="O234" s="175">
        <v>0</v>
      </c>
      <c r="P234" s="175">
        <f t="shared" si="94"/>
        <v>6638173</v>
      </c>
      <c r="Q234" s="175">
        <f t="shared" si="92"/>
        <v>4339.7246392918541</v>
      </c>
      <c r="R234" s="162">
        <v>14593.7</v>
      </c>
      <c r="S234" s="24" t="s">
        <v>292</v>
      </c>
      <c r="T234" s="169" t="s">
        <v>245</v>
      </c>
      <c r="U234" s="189"/>
      <c r="V234" s="189"/>
    </row>
    <row r="235" spans="1:22" s="11" customFormat="1" ht="13.2" x14ac:dyDescent="0.25">
      <c r="A235" s="174">
        <f t="shared" si="93"/>
        <v>144</v>
      </c>
      <c r="B235" s="14" t="s">
        <v>156</v>
      </c>
      <c r="C235" s="26">
        <v>1961</v>
      </c>
      <c r="D235" s="168"/>
      <c r="E235" s="169" t="s">
        <v>233</v>
      </c>
      <c r="F235" s="31">
        <v>3</v>
      </c>
      <c r="G235" s="31">
        <v>2</v>
      </c>
      <c r="H235" s="75">
        <v>941.51</v>
      </c>
      <c r="I235" s="75">
        <v>941.51</v>
      </c>
      <c r="J235" s="162">
        <v>472</v>
      </c>
      <c r="K235" s="174">
        <v>53</v>
      </c>
      <c r="L235" s="175">
        <f>'виды работ '!C230</f>
        <v>5090219</v>
      </c>
      <c r="M235" s="175">
        <v>0</v>
      </c>
      <c r="N235" s="175">
        <v>0</v>
      </c>
      <c r="O235" s="175">
        <v>0</v>
      </c>
      <c r="P235" s="175">
        <f>L235</f>
        <v>5090219</v>
      </c>
      <c r="Q235" s="175">
        <f t="shared" si="92"/>
        <v>5406.4417796943208</v>
      </c>
      <c r="R235" s="162">
        <v>14593.7</v>
      </c>
      <c r="S235" s="24" t="s">
        <v>292</v>
      </c>
      <c r="T235" s="169" t="s">
        <v>245</v>
      </c>
      <c r="U235" s="189"/>
      <c r="V235" s="189"/>
    </row>
    <row r="236" spans="1:22" s="11" customFormat="1" ht="13.2" x14ac:dyDescent="0.25">
      <c r="A236" s="174">
        <f t="shared" si="93"/>
        <v>145</v>
      </c>
      <c r="B236" s="14" t="s">
        <v>157</v>
      </c>
      <c r="C236" s="26">
        <v>1961</v>
      </c>
      <c r="D236" s="79"/>
      <c r="E236" s="169" t="s">
        <v>233</v>
      </c>
      <c r="F236" s="169">
        <v>3</v>
      </c>
      <c r="G236" s="169">
        <v>2</v>
      </c>
      <c r="H236" s="75">
        <v>946.37</v>
      </c>
      <c r="I236" s="75">
        <v>946.37</v>
      </c>
      <c r="J236" s="175">
        <v>628</v>
      </c>
      <c r="K236" s="174">
        <v>48</v>
      </c>
      <c r="L236" s="175">
        <f>'виды работ '!C231</f>
        <v>8696001</v>
      </c>
      <c r="M236" s="175">
        <v>0</v>
      </c>
      <c r="N236" s="175">
        <v>0</v>
      </c>
      <c r="O236" s="175">
        <v>0</v>
      </c>
      <c r="P236" s="175">
        <f t="shared" ref="P236" si="95">L236</f>
        <v>8696001</v>
      </c>
      <c r="Q236" s="175">
        <f t="shared" si="92"/>
        <v>9188.7961368175238</v>
      </c>
      <c r="R236" s="162">
        <v>14593.7</v>
      </c>
      <c r="S236" s="24" t="s">
        <v>292</v>
      </c>
      <c r="T236" s="169" t="s">
        <v>245</v>
      </c>
      <c r="U236" s="189"/>
      <c r="V236" s="189"/>
    </row>
    <row r="237" spans="1:22" s="11" customFormat="1" ht="13.2" x14ac:dyDescent="0.25">
      <c r="A237" s="219" t="s">
        <v>18</v>
      </c>
      <c r="B237" s="253"/>
      <c r="C237" s="220"/>
      <c r="D237" s="175" t="s">
        <v>236</v>
      </c>
      <c r="E237" s="175" t="s">
        <v>236</v>
      </c>
      <c r="F237" s="175" t="s">
        <v>236</v>
      </c>
      <c r="G237" s="175" t="s">
        <v>236</v>
      </c>
      <c r="H237" s="162">
        <f>SUM(H216:H236)</f>
        <v>44991.740000000013</v>
      </c>
      <c r="I237" s="162">
        <f t="shared" ref="I237:P237" si="96">SUM(I216:I236)</f>
        <v>44991.740000000013</v>
      </c>
      <c r="J237" s="162">
        <f t="shared" si="96"/>
        <v>33207.880000000005</v>
      </c>
      <c r="K237" s="161">
        <f t="shared" si="96"/>
        <v>1926</v>
      </c>
      <c r="L237" s="162">
        <f>SUM(L216:L236)</f>
        <v>87200254</v>
      </c>
      <c r="M237" s="162">
        <f t="shared" si="96"/>
        <v>0</v>
      </c>
      <c r="N237" s="162">
        <f t="shared" si="96"/>
        <v>0</v>
      </c>
      <c r="O237" s="162">
        <f t="shared" si="96"/>
        <v>0</v>
      </c>
      <c r="P237" s="162">
        <f t="shared" si="96"/>
        <v>87200254</v>
      </c>
      <c r="Q237" s="175">
        <f>L237/H237</f>
        <v>1938.1391784358634</v>
      </c>
      <c r="R237" s="30" t="s">
        <v>236</v>
      </c>
      <c r="S237" s="24" t="s">
        <v>236</v>
      </c>
      <c r="T237" s="24" t="s">
        <v>236</v>
      </c>
      <c r="U237" s="189">
        <f>'[34]характеристика мкд'!$L$37</f>
        <v>88433791</v>
      </c>
      <c r="V237" s="189">
        <f>'[34]виды работ '!$C$32</f>
        <v>1233537</v>
      </c>
    </row>
    <row r="238" spans="1:22" s="11" customFormat="1" ht="13.2" x14ac:dyDescent="0.25">
      <c r="A238" s="258" t="s">
        <v>158</v>
      </c>
      <c r="B238" s="259"/>
      <c r="C238" s="259"/>
      <c r="D238" s="259"/>
      <c r="E238" s="260"/>
      <c r="F238" s="252"/>
      <c r="G238" s="252"/>
      <c r="H238" s="252"/>
      <c r="I238" s="252"/>
      <c r="J238" s="252"/>
      <c r="K238" s="252"/>
      <c r="L238" s="252"/>
      <c r="M238" s="252"/>
      <c r="N238" s="252"/>
      <c r="O238" s="252"/>
      <c r="P238" s="252"/>
      <c r="Q238" s="252"/>
      <c r="R238" s="252"/>
      <c r="S238" s="252"/>
      <c r="T238" s="252"/>
      <c r="U238" s="189"/>
      <c r="V238" s="189"/>
    </row>
    <row r="239" spans="1:22" s="11" customFormat="1" ht="13.2" x14ac:dyDescent="0.25">
      <c r="A239" s="34">
        <f>A236+1</f>
        <v>146</v>
      </c>
      <c r="B239" s="14" t="s">
        <v>364</v>
      </c>
      <c r="C239" s="168">
        <v>1982</v>
      </c>
      <c r="D239" s="168"/>
      <c r="E239" s="169" t="s">
        <v>237</v>
      </c>
      <c r="F239" s="168">
        <v>5</v>
      </c>
      <c r="G239" s="168">
        <v>4</v>
      </c>
      <c r="H239" s="169">
        <v>3269.27</v>
      </c>
      <c r="I239" s="162">
        <v>3267.88</v>
      </c>
      <c r="J239" s="162">
        <v>2782.1</v>
      </c>
      <c r="K239" s="168">
        <v>134</v>
      </c>
      <c r="L239" s="162">
        <f>'виды работ '!C234</f>
        <v>365187</v>
      </c>
      <c r="M239" s="175">
        <v>0</v>
      </c>
      <c r="N239" s="175">
        <v>0</v>
      </c>
      <c r="O239" s="175">
        <v>0</v>
      </c>
      <c r="P239" s="175">
        <f t="shared" ref="P239" si="97">L239</f>
        <v>365187</v>
      </c>
      <c r="Q239" s="175">
        <f t="shared" ref="Q239" si="98">L239/H239</f>
        <v>111.70291838850875</v>
      </c>
      <c r="R239" s="162">
        <v>14593.7</v>
      </c>
      <c r="S239" s="24" t="s">
        <v>292</v>
      </c>
      <c r="T239" s="169" t="s">
        <v>245</v>
      </c>
      <c r="U239" s="189"/>
      <c r="V239" s="189"/>
    </row>
    <row r="240" spans="1:22" s="11" customFormat="1" ht="13.2" x14ac:dyDescent="0.25">
      <c r="A240" s="219" t="s">
        <v>18</v>
      </c>
      <c r="B240" s="253"/>
      <c r="C240" s="220"/>
      <c r="D240" s="175" t="s">
        <v>236</v>
      </c>
      <c r="E240" s="175" t="s">
        <v>236</v>
      </c>
      <c r="F240" s="175" t="s">
        <v>236</v>
      </c>
      <c r="G240" s="175" t="s">
        <v>236</v>
      </c>
      <c r="H240" s="162">
        <f>SUM(H239)</f>
        <v>3269.27</v>
      </c>
      <c r="I240" s="162">
        <f t="shared" ref="I240:P240" si="99">SUM(I239)</f>
        <v>3267.88</v>
      </c>
      <c r="J240" s="162">
        <f t="shared" si="99"/>
        <v>2782.1</v>
      </c>
      <c r="K240" s="161">
        <f t="shared" si="99"/>
        <v>134</v>
      </c>
      <c r="L240" s="162">
        <f t="shared" si="99"/>
        <v>365187</v>
      </c>
      <c r="M240" s="162">
        <f t="shared" si="99"/>
        <v>0</v>
      </c>
      <c r="N240" s="162">
        <f t="shared" si="99"/>
        <v>0</v>
      </c>
      <c r="O240" s="162">
        <f t="shared" si="99"/>
        <v>0</v>
      </c>
      <c r="P240" s="162">
        <f t="shared" si="99"/>
        <v>365187</v>
      </c>
      <c r="Q240" s="175">
        <f>L240/H240</f>
        <v>111.70291838850875</v>
      </c>
      <c r="R240" s="30" t="s">
        <v>236</v>
      </c>
      <c r="S240" s="24" t="s">
        <v>236</v>
      </c>
      <c r="T240" s="24" t="s">
        <v>236</v>
      </c>
      <c r="U240" s="189">
        <f>'[35]характеристика мкд'!$L$17</f>
        <v>365187</v>
      </c>
      <c r="V240" s="189">
        <f>'[35]виды работ '!$C$12</f>
        <v>0</v>
      </c>
    </row>
    <row r="241" spans="1:22" s="11" customFormat="1" ht="13.2" x14ac:dyDescent="0.25">
      <c r="A241" s="221" t="s">
        <v>159</v>
      </c>
      <c r="B241" s="222"/>
      <c r="C241" s="222"/>
      <c r="D241" s="222"/>
      <c r="E241" s="223"/>
      <c r="F241" s="252"/>
      <c r="G241" s="252"/>
      <c r="H241" s="252"/>
      <c r="I241" s="252"/>
      <c r="J241" s="252"/>
      <c r="K241" s="252"/>
      <c r="L241" s="252"/>
      <c r="M241" s="252"/>
      <c r="N241" s="252"/>
      <c r="O241" s="252"/>
      <c r="P241" s="252"/>
      <c r="Q241" s="252"/>
      <c r="R241" s="252"/>
      <c r="S241" s="252"/>
      <c r="T241" s="252"/>
      <c r="U241" s="189"/>
      <c r="V241" s="189"/>
    </row>
    <row r="242" spans="1:22" s="11" customFormat="1" ht="13.2" x14ac:dyDescent="0.25">
      <c r="A242" s="174">
        <f>A239+1</f>
        <v>147</v>
      </c>
      <c r="B242" s="14" t="s">
        <v>365</v>
      </c>
      <c r="C242" s="72">
        <v>1962</v>
      </c>
      <c r="D242" s="72"/>
      <c r="E242" s="169" t="s">
        <v>233</v>
      </c>
      <c r="F242" s="72">
        <v>4</v>
      </c>
      <c r="G242" s="72">
        <v>2</v>
      </c>
      <c r="H242" s="83">
        <v>1628.8</v>
      </c>
      <c r="I242" s="83">
        <v>1628.8</v>
      </c>
      <c r="J242" s="83">
        <v>1163.0999999999999</v>
      </c>
      <c r="K242" s="72">
        <v>59</v>
      </c>
      <c r="L242" s="84">
        <f>'виды работ '!C237</f>
        <v>219297</v>
      </c>
      <c r="M242" s="175">
        <v>0</v>
      </c>
      <c r="N242" s="175">
        <v>0</v>
      </c>
      <c r="O242" s="175">
        <v>0</v>
      </c>
      <c r="P242" s="175">
        <f>L242</f>
        <v>219297</v>
      </c>
      <c r="Q242" s="175">
        <f>L242/H242</f>
        <v>134.6371561886051</v>
      </c>
      <c r="R242" s="162">
        <v>14593.7</v>
      </c>
      <c r="S242" s="24" t="s">
        <v>292</v>
      </c>
      <c r="T242" s="169" t="s">
        <v>245</v>
      </c>
      <c r="U242" s="189"/>
      <c r="V242" s="189"/>
    </row>
    <row r="243" spans="1:22" s="11" customFormat="1" ht="13.2" x14ac:dyDescent="0.25">
      <c r="A243" s="174">
        <f t="shared" ref="A243:A245" si="100">A242+1</f>
        <v>148</v>
      </c>
      <c r="B243" s="14" t="s">
        <v>366</v>
      </c>
      <c r="C243" s="72">
        <v>1984</v>
      </c>
      <c r="D243" s="72"/>
      <c r="E243" s="169" t="s">
        <v>237</v>
      </c>
      <c r="F243" s="72">
        <v>12</v>
      </c>
      <c r="G243" s="72">
        <v>1</v>
      </c>
      <c r="H243" s="83">
        <v>3378.8</v>
      </c>
      <c r="I243" s="83">
        <v>3378.8</v>
      </c>
      <c r="J243" s="83">
        <v>2377.4</v>
      </c>
      <c r="K243" s="72">
        <v>152</v>
      </c>
      <c r="L243" s="84">
        <f>'виды работ '!C238</f>
        <v>901754</v>
      </c>
      <c r="M243" s="175">
        <v>0</v>
      </c>
      <c r="N243" s="175">
        <v>0</v>
      </c>
      <c r="O243" s="175">
        <v>0</v>
      </c>
      <c r="P243" s="175">
        <f>L243</f>
        <v>901754</v>
      </c>
      <c r="Q243" s="175">
        <f>L243/H243</f>
        <v>266.88587664259501</v>
      </c>
      <c r="R243" s="162">
        <v>14593.7</v>
      </c>
      <c r="S243" s="24" t="s">
        <v>292</v>
      </c>
      <c r="T243" s="169" t="s">
        <v>245</v>
      </c>
      <c r="U243" s="189"/>
      <c r="V243" s="189"/>
    </row>
    <row r="244" spans="1:22" s="11" customFormat="1" ht="13.2" x14ac:dyDescent="0.25">
      <c r="A244" s="174">
        <f t="shared" si="100"/>
        <v>149</v>
      </c>
      <c r="B244" s="14" t="s">
        <v>367</v>
      </c>
      <c r="C244" s="72">
        <v>1981</v>
      </c>
      <c r="D244" s="72"/>
      <c r="E244" s="169" t="s">
        <v>237</v>
      </c>
      <c r="F244" s="72">
        <v>5</v>
      </c>
      <c r="G244" s="72">
        <v>6</v>
      </c>
      <c r="H244" s="83">
        <v>6365.4</v>
      </c>
      <c r="I244" s="83">
        <v>6365.4</v>
      </c>
      <c r="J244" s="83">
        <v>4912.2</v>
      </c>
      <c r="K244" s="72">
        <v>260</v>
      </c>
      <c r="L244" s="84">
        <f>'виды работ '!C239</f>
        <v>3343913</v>
      </c>
      <c r="M244" s="175">
        <v>0</v>
      </c>
      <c r="N244" s="175">
        <v>0</v>
      </c>
      <c r="O244" s="175">
        <v>0</v>
      </c>
      <c r="P244" s="175">
        <f t="shared" ref="P244" si="101">L244</f>
        <v>3343913</v>
      </c>
      <c r="Q244" s="175">
        <f t="shared" ref="Q244" si="102">L244/H244</f>
        <v>525.32645238319674</v>
      </c>
      <c r="R244" s="162">
        <v>14593.7</v>
      </c>
      <c r="S244" s="24" t="s">
        <v>292</v>
      </c>
      <c r="T244" s="169" t="s">
        <v>245</v>
      </c>
      <c r="U244" s="189"/>
      <c r="V244" s="189"/>
    </row>
    <row r="245" spans="1:22" s="11" customFormat="1" ht="13.2" x14ac:dyDescent="0.25">
      <c r="A245" s="174">
        <f t="shared" si="100"/>
        <v>150</v>
      </c>
      <c r="B245" s="14" t="s">
        <v>368</v>
      </c>
      <c r="C245" s="72">
        <v>2004</v>
      </c>
      <c r="D245" s="71"/>
      <c r="E245" s="169" t="s">
        <v>362</v>
      </c>
      <c r="F245" s="72">
        <v>10</v>
      </c>
      <c r="G245" s="72">
        <v>3</v>
      </c>
      <c r="H245" s="64">
        <v>11746.9</v>
      </c>
      <c r="I245" s="83">
        <v>11744.2</v>
      </c>
      <c r="J245" s="83">
        <v>9258</v>
      </c>
      <c r="K245" s="72">
        <v>363</v>
      </c>
      <c r="L245" s="84">
        <f>'виды работ '!C240</f>
        <v>1836027</v>
      </c>
      <c r="M245" s="175">
        <v>0</v>
      </c>
      <c r="N245" s="175">
        <v>0</v>
      </c>
      <c r="O245" s="175">
        <v>0</v>
      </c>
      <c r="P245" s="175">
        <f>L245</f>
        <v>1836027</v>
      </c>
      <c r="Q245" s="175">
        <f>L245/H245</f>
        <v>156.29885331449148</v>
      </c>
      <c r="R245" s="162">
        <v>14593.7</v>
      </c>
      <c r="S245" s="24" t="s">
        <v>292</v>
      </c>
      <c r="T245" s="169" t="s">
        <v>245</v>
      </c>
      <c r="U245" s="189"/>
      <c r="V245" s="189"/>
    </row>
    <row r="246" spans="1:22" s="11" customFormat="1" ht="13.2" x14ac:dyDescent="0.25">
      <c r="A246" s="219" t="s">
        <v>18</v>
      </c>
      <c r="B246" s="253"/>
      <c r="C246" s="220"/>
      <c r="D246" s="175" t="s">
        <v>236</v>
      </c>
      <c r="E246" s="175" t="s">
        <v>236</v>
      </c>
      <c r="F246" s="175" t="s">
        <v>236</v>
      </c>
      <c r="G246" s="175" t="s">
        <v>236</v>
      </c>
      <c r="H246" s="50">
        <f>SUM(H242:H245)</f>
        <v>23119.9</v>
      </c>
      <c r="I246" s="50">
        <f t="shared" ref="I246:P246" si="103">SUM(I242:I245)</f>
        <v>23117.200000000001</v>
      </c>
      <c r="J246" s="50">
        <f t="shared" si="103"/>
        <v>17710.7</v>
      </c>
      <c r="K246" s="85">
        <f>SUM(K242:K245)</f>
        <v>834</v>
      </c>
      <c r="L246" s="50">
        <f>SUM(L242:L245)</f>
        <v>6300991</v>
      </c>
      <c r="M246" s="50">
        <f t="shared" si="103"/>
        <v>0</v>
      </c>
      <c r="N246" s="50">
        <f t="shared" si="103"/>
        <v>0</v>
      </c>
      <c r="O246" s="50">
        <f t="shared" si="103"/>
        <v>0</v>
      </c>
      <c r="P246" s="50">
        <f t="shared" si="103"/>
        <v>6300991</v>
      </c>
      <c r="Q246" s="175">
        <f>L246/H246</f>
        <v>272.53539158906398</v>
      </c>
      <c r="R246" s="30" t="s">
        <v>236</v>
      </c>
      <c r="S246" s="24" t="s">
        <v>236</v>
      </c>
      <c r="T246" s="24" t="s">
        <v>236</v>
      </c>
      <c r="U246" s="189">
        <f>'[36]характеристика мкд'!$L$20</f>
        <v>6390711</v>
      </c>
      <c r="V246" s="189">
        <f>'[36]виды работ '!$C$15</f>
        <v>89720</v>
      </c>
    </row>
    <row r="247" spans="1:22" s="11" customFormat="1" ht="13.2" x14ac:dyDescent="0.25">
      <c r="A247" s="266" t="s">
        <v>160</v>
      </c>
      <c r="B247" s="266"/>
      <c r="C247" s="266"/>
      <c r="D247" s="266"/>
      <c r="E247" s="266"/>
      <c r="F247" s="252"/>
      <c r="G247" s="252"/>
      <c r="H247" s="252"/>
      <c r="I247" s="252"/>
      <c r="J247" s="252"/>
      <c r="K247" s="252"/>
      <c r="L247" s="252"/>
      <c r="M247" s="252"/>
      <c r="N247" s="252"/>
      <c r="O247" s="252"/>
      <c r="P247" s="252"/>
      <c r="Q247" s="252"/>
      <c r="R247" s="252"/>
      <c r="S247" s="252"/>
      <c r="T247" s="252"/>
      <c r="U247" s="189"/>
      <c r="V247" s="189"/>
    </row>
    <row r="248" spans="1:22" s="11" customFormat="1" ht="13.2" x14ac:dyDescent="0.25">
      <c r="A248" s="174">
        <f>A245+1</f>
        <v>151</v>
      </c>
      <c r="B248" s="14" t="s">
        <v>369</v>
      </c>
      <c r="C248" s="169">
        <v>1984</v>
      </c>
      <c r="D248" s="76"/>
      <c r="E248" s="169" t="s">
        <v>237</v>
      </c>
      <c r="F248" s="169">
        <v>5</v>
      </c>
      <c r="G248" s="169">
        <v>4</v>
      </c>
      <c r="H248" s="166">
        <v>3225.7</v>
      </c>
      <c r="I248" s="166">
        <v>3204</v>
      </c>
      <c r="J248" s="166">
        <v>2519.1</v>
      </c>
      <c r="K248" s="169">
        <v>189</v>
      </c>
      <c r="L248" s="162">
        <f>'виды работ '!C243</f>
        <v>2862090</v>
      </c>
      <c r="M248" s="175">
        <v>0</v>
      </c>
      <c r="N248" s="175">
        <v>0</v>
      </c>
      <c r="O248" s="175">
        <v>0</v>
      </c>
      <c r="P248" s="175">
        <f t="shared" ref="P248" si="104">L248</f>
        <v>2862090</v>
      </c>
      <c r="Q248" s="175">
        <f t="shared" ref="Q248:Q249" si="105">L248/H248</f>
        <v>887.27718014694494</v>
      </c>
      <c r="R248" s="162">
        <v>14593.7</v>
      </c>
      <c r="S248" s="24" t="s">
        <v>292</v>
      </c>
      <c r="T248" s="169" t="s">
        <v>245</v>
      </c>
      <c r="U248" s="189"/>
      <c r="V248" s="189"/>
    </row>
    <row r="249" spans="1:22" s="11" customFormat="1" ht="13.2" x14ac:dyDescent="0.25">
      <c r="A249" s="225" t="s">
        <v>18</v>
      </c>
      <c r="B249" s="225"/>
      <c r="C249" s="225"/>
      <c r="D249" s="175" t="s">
        <v>236</v>
      </c>
      <c r="E249" s="175" t="s">
        <v>236</v>
      </c>
      <c r="F249" s="175" t="s">
        <v>236</v>
      </c>
      <c r="G249" s="175" t="s">
        <v>236</v>
      </c>
      <c r="H249" s="162">
        <f>SUM(H248)</f>
        <v>3225.7</v>
      </c>
      <c r="I249" s="162">
        <f t="shared" ref="I249:P249" si="106">SUM(I248)</f>
        <v>3204</v>
      </c>
      <c r="J249" s="162">
        <f t="shared" si="106"/>
        <v>2519.1</v>
      </c>
      <c r="K249" s="161">
        <f t="shared" si="106"/>
        <v>189</v>
      </c>
      <c r="L249" s="162">
        <f t="shared" si="106"/>
        <v>2862090</v>
      </c>
      <c r="M249" s="162">
        <f t="shared" si="106"/>
        <v>0</v>
      </c>
      <c r="N249" s="162">
        <f t="shared" si="106"/>
        <v>0</v>
      </c>
      <c r="O249" s="162">
        <f t="shared" si="106"/>
        <v>0</v>
      </c>
      <c r="P249" s="162">
        <f t="shared" si="106"/>
        <v>2862090</v>
      </c>
      <c r="Q249" s="175">
        <f t="shared" si="105"/>
        <v>887.27718014694494</v>
      </c>
      <c r="R249" s="30" t="s">
        <v>236</v>
      </c>
      <c r="S249" s="24" t="s">
        <v>236</v>
      </c>
      <c r="T249" s="24" t="s">
        <v>236</v>
      </c>
      <c r="U249" s="189">
        <f>'[37]характеристика мкд'!$L$17</f>
        <v>2922887</v>
      </c>
      <c r="V249" s="189">
        <f>'[37]виды работ '!$C$12</f>
        <v>60797</v>
      </c>
    </row>
    <row r="250" spans="1:22" s="11" customFormat="1" ht="13.2" x14ac:dyDescent="0.25">
      <c r="A250" s="221" t="s">
        <v>161</v>
      </c>
      <c r="B250" s="222"/>
      <c r="C250" s="222"/>
      <c r="D250" s="222"/>
      <c r="E250" s="223"/>
      <c r="F250" s="252"/>
      <c r="G250" s="252"/>
      <c r="H250" s="252"/>
      <c r="I250" s="252"/>
      <c r="J250" s="252"/>
      <c r="K250" s="252"/>
      <c r="L250" s="252"/>
      <c r="M250" s="252"/>
      <c r="N250" s="252"/>
      <c r="O250" s="252"/>
      <c r="P250" s="252"/>
      <c r="Q250" s="252"/>
      <c r="R250" s="252"/>
      <c r="S250" s="252"/>
      <c r="T250" s="252"/>
      <c r="U250" s="189"/>
      <c r="V250" s="189"/>
    </row>
    <row r="251" spans="1:22" s="11" customFormat="1" ht="13.2" x14ac:dyDescent="0.25">
      <c r="A251" s="174">
        <f>A248+1</f>
        <v>152</v>
      </c>
      <c r="B251" s="14" t="s">
        <v>370</v>
      </c>
      <c r="C251" s="168">
        <v>1979</v>
      </c>
      <c r="D251" s="168"/>
      <c r="E251" s="169" t="s">
        <v>233</v>
      </c>
      <c r="F251" s="168">
        <v>2</v>
      </c>
      <c r="G251" s="168">
        <v>3</v>
      </c>
      <c r="H251" s="162">
        <v>373.3</v>
      </c>
      <c r="I251" s="162">
        <v>373.3</v>
      </c>
      <c r="J251" s="162">
        <v>271.8</v>
      </c>
      <c r="K251" s="168">
        <v>29</v>
      </c>
      <c r="L251" s="162">
        <f>'виды работ '!C246</f>
        <v>1607392</v>
      </c>
      <c r="M251" s="175">
        <v>0</v>
      </c>
      <c r="N251" s="175">
        <v>0</v>
      </c>
      <c r="O251" s="175">
        <v>0</v>
      </c>
      <c r="P251" s="175">
        <f>L251</f>
        <v>1607392</v>
      </c>
      <c r="Q251" s="175">
        <f t="shared" ref="Q251:Q252" si="107">L251/H251</f>
        <v>4305.8987409590145</v>
      </c>
      <c r="R251" s="162">
        <v>14593.7</v>
      </c>
      <c r="S251" s="24" t="s">
        <v>292</v>
      </c>
      <c r="T251" s="169" t="s">
        <v>245</v>
      </c>
      <c r="U251" s="189"/>
      <c r="V251" s="189"/>
    </row>
    <row r="252" spans="1:22" s="11" customFormat="1" ht="13.2" x14ac:dyDescent="0.25">
      <c r="A252" s="219" t="s">
        <v>18</v>
      </c>
      <c r="B252" s="253"/>
      <c r="C252" s="220"/>
      <c r="D252" s="175" t="s">
        <v>236</v>
      </c>
      <c r="E252" s="175" t="s">
        <v>236</v>
      </c>
      <c r="F252" s="175" t="s">
        <v>236</v>
      </c>
      <c r="G252" s="175" t="s">
        <v>236</v>
      </c>
      <c r="H252" s="162">
        <f>SUM(H251)</f>
        <v>373.3</v>
      </c>
      <c r="I252" s="162">
        <f t="shared" ref="I252:P252" si="108">SUM(I251)</f>
        <v>373.3</v>
      </c>
      <c r="J252" s="162">
        <f t="shared" si="108"/>
        <v>271.8</v>
      </c>
      <c r="K252" s="161">
        <f t="shared" si="108"/>
        <v>29</v>
      </c>
      <c r="L252" s="162">
        <f t="shared" si="108"/>
        <v>1607392</v>
      </c>
      <c r="M252" s="162">
        <f t="shared" si="108"/>
        <v>0</v>
      </c>
      <c r="N252" s="162">
        <f t="shared" si="108"/>
        <v>0</v>
      </c>
      <c r="O252" s="162">
        <f t="shared" si="108"/>
        <v>0</v>
      </c>
      <c r="P252" s="162">
        <f t="shared" si="108"/>
        <v>1607392</v>
      </c>
      <c r="Q252" s="175">
        <f t="shared" si="107"/>
        <v>4305.8987409590145</v>
      </c>
      <c r="R252" s="30" t="s">
        <v>236</v>
      </c>
      <c r="S252" s="24" t="s">
        <v>236</v>
      </c>
      <c r="T252" s="24" t="s">
        <v>236</v>
      </c>
      <c r="U252" s="189">
        <f>'[38]характеристика мкд'!$L$17</f>
        <v>1641632</v>
      </c>
      <c r="V252" s="189">
        <f>'[38]виды работ '!$C$12</f>
        <v>34240</v>
      </c>
    </row>
    <row r="253" spans="1:22" s="12" customFormat="1" ht="13.2" x14ac:dyDescent="0.25">
      <c r="A253" s="261" t="s">
        <v>162</v>
      </c>
      <c r="B253" s="262"/>
      <c r="C253" s="263"/>
      <c r="D253" s="165" t="s">
        <v>236</v>
      </c>
      <c r="E253" s="165" t="s">
        <v>236</v>
      </c>
      <c r="F253" s="165" t="s">
        <v>236</v>
      </c>
      <c r="G253" s="165" t="s">
        <v>236</v>
      </c>
      <c r="H253" s="18">
        <f>H214+H237+H240+H246+H249+H252</f>
        <v>77836.91</v>
      </c>
      <c r="I253" s="18">
        <f t="shared" ref="I253:P253" si="109">I214+I237+I240+I246+I249+I252</f>
        <v>77671.020000000019</v>
      </c>
      <c r="J253" s="18">
        <f t="shared" si="109"/>
        <v>58751.48</v>
      </c>
      <c r="K253" s="23">
        <f t="shared" si="109"/>
        <v>3255</v>
      </c>
      <c r="L253" s="18">
        <f>L214+L237+L240+L246+L249+L252</f>
        <v>100709164</v>
      </c>
      <c r="M253" s="18">
        <f t="shared" si="109"/>
        <v>0</v>
      </c>
      <c r="N253" s="18">
        <f t="shared" si="109"/>
        <v>0</v>
      </c>
      <c r="O253" s="18">
        <f t="shared" si="109"/>
        <v>0</v>
      </c>
      <c r="P253" s="18">
        <f t="shared" si="109"/>
        <v>100709164</v>
      </c>
      <c r="Q253" s="164">
        <f>L253/H253</f>
        <v>1293.8484325752397</v>
      </c>
      <c r="R253" s="35" t="s">
        <v>236</v>
      </c>
      <c r="S253" s="36" t="s">
        <v>236</v>
      </c>
      <c r="T253" s="36" t="s">
        <v>236</v>
      </c>
      <c r="U253" s="18">
        <f t="shared" ref="U253:V253" si="110">U214+U237+U240+U246+U249+U252</f>
        <v>102177855</v>
      </c>
      <c r="V253" s="18">
        <f t="shared" si="110"/>
        <v>1468691</v>
      </c>
    </row>
    <row r="254" spans="1:22" s="11" customFormat="1" ht="15" customHeight="1" x14ac:dyDescent="0.25">
      <c r="A254" s="264" t="s">
        <v>50</v>
      </c>
      <c r="B254" s="264"/>
      <c r="C254" s="264"/>
      <c r="D254" s="264"/>
      <c r="E254" s="264"/>
      <c r="F254" s="264"/>
      <c r="G254" s="264"/>
      <c r="H254" s="264"/>
      <c r="I254" s="264"/>
      <c r="J254" s="264"/>
      <c r="K254" s="264"/>
      <c r="L254" s="264"/>
      <c r="M254" s="264"/>
      <c r="N254" s="264"/>
      <c r="O254" s="264"/>
      <c r="P254" s="264"/>
      <c r="Q254" s="264"/>
      <c r="R254" s="264"/>
      <c r="S254" s="264"/>
      <c r="T254" s="264"/>
      <c r="U254" s="189"/>
      <c r="V254" s="189"/>
    </row>
    <row r="255" spans="1:22" s="11" customFormat="1" ht="13.2" x14ac:dyDescent="0.25">
      <c r="A255" s="238" t="s">
        <v>51</v>
      </c>
      <c r="B255" s="238"/>
      <c r="C255" s="238"/>
      <c r="D255" s="238"/>
      <c r="E255" s="238"/>
      <c r="F255" s="255"/>
      <c r="G255" s="255"/>
      <c r="H255" s="255"/>
      <c r="I255" s="255"/>
      <c r="J255" s="255"/>
      <c r="K255" s="255"/>
      <c r="L255" s="255"/>
      <c r="M255" s="255"/>
      <c r="N255" s="255"/>
      <c r="O255" s="255"/>
      <c r="P255" s="255"/>
      <c r="Q255" s="255"/>
      <c r="R255" s="255"/>
      <c r="S255" s="255"/>
      <c r="T255" s="255"/>
      <c r="U255" s="189"/>
      <c r="V255" s="189"/>
    </row>
    <row r="256" spans="1:22" s="11" customFormat="1" ht="13.2" x14ac:dyDescent="0.25">
      <c r="A256" s="174">
        <f>A251+1</f>
        <v>153</v>
      </c>
      <c r="B256" s="14" t="s">
        <v>371</v>
      </c>
      <c r="C256" s="26">
        <v>1973</v>
      </c>
      <c r="D256" s="26"/>
      <c r="E256" s="169" t="s">
        <v>237</v>
      </c>
      <c r="F256" s="26">
        <v>9</v>
      </c>
      <c r="G256" s="26">
        <v>6</v>
      </c>
      <c r="H256" s="26">
        <v>14410.47</v>
      </c>
      <c r="I256" s="26">
        <v>11889.51</v>
      </c>
      <c r="J256" s="26">
        <v>7592.94</v>
      </c>
      <c r="K256" s="26">
        <v>549</v>
      </c>
      <c r="L256" s="175">
        <f>'виды работ '!C251</f>
        <v>13952827</v>
      </c>
      <c r="M256" s="175">
        <v>0</v>
      </c>
      <c r="N256" s="175">
        <v>0</v>
      </c>
      <c r="O256" s="175">
        <v>0</v>
      </c>
      <c r="P256" s="175">
        <f>L256</f>
        <v>13952827</v>
      </c>
      <c r="Q256" s="175">
        <f>L256/H256</f>
        <v>968.24232658615585</v>
      </c>
      <c r="R256" s="162">
        <v>14593.7</v>
      </c>
      <c r="S256" s="24" t="s">
        <v>292</v>
      </c>
      <c r="T256" s="169" t="s">
        <v>245</v>
      </c>
      <c r="U256" s="189"/>
      <c r="V256" s="189"/>
    </row>
    <row r="257" spans="1:22" s="11" customFormat="1" ht="13.2" x14ac:dyDescent="0.25">
      <c r="A257" s="32">
        <f>A256+1</f>
        <v>154</v>
      </c>
      <c r="B257" s="14" t="s">
        <v>372</v>
      </c>
      <c r="C257" s="26">
        <v>1974</v>
      </c>
      <c r="D257" s="26"/>
      <c r="E257" s="169" t="s">
        <v>237</v>
      </c>
      <c r="F257" s="26">
        <v>9</v>
      </c>
      <c r="G257" s="26">
        <v>6</v>
      </c>
      <c r="H257" s="26">
        <v>14359.6</v>
      </c>
      <c r="I257" s="26">
        <v>11768.6</v>
      </c>
      <c r="J257" s="26">
        <v>7534.5</v>
      </c>
      <c r="K257" s="26">
        <v>505</v>
      </c>
      <c r="L257" s="162">
        <f>'виды работ '!C252</f>
        <v>13952183</v>
      </c>
      <c r="M257" s="175">
        <v>0</v>
      </c>
      <c r="N257" s="175">
        <v>0</v>
      </c>
      <c r="O257" s="175">
        <v>0</v>
      </c>
      <c r="P257" s="175">
        <f t="shared" ref="P257:P259" si="111">L257</f>
        <v>13952183</v>
      </c>
      <c r="Q257" s="175">
        <f t="shared" ref="Q257:Q259" si="112">L257/H257</f>
        <v>971.62755229950687</v>
      </c>
      <c r="R257" s="162">
        <v>14593.7</v>
      </c>
      <c r="S257" s="24" t="s">
        <v>292</v>
      </c>
      <c r="T257" s="169" t="s">
        <v>245</v>
      </c>
      <c r="U257" s="189"/>
      <c r="V257" s="189"/>
    </row>
    <row r="258" spans="1:22" s="11" customFormat="1" ht="13.2" x14ac:dyDescent="0.25">
      <c r="A258" s="32">
        <f t="shared" ref="A258:A259" si="113">A257+1</f>
        <v>155</v>
      </c>
      <c r="B258" s="14" t="s">
        <v>374</v>
      </c>
      <c r="C258" s="169">
        <v>1967</v>
      </c>
      <c r="D258" s="169"/>
      <c r="E258" s="169" t="s">
        <v>233</v>
      </c>
      <c r="F258" s="169">
        <v>9</v>
      </c>
      <c r="G258" s="169">
        <v>1</v>
      </c>
      <c r="H258" s="169">
        <v>1959.9</v>
      </c>
      <c r="I258" s="175">
        <v>1477.7</v>
      </c>
      <c r="J258" s="175">
        <v>1231.7</v>
      </c>
      <c r="K258" s="174">
        <v>87</v>
      </c>
      <c r="L258" s="162">
        <f>'виды работ '!C253</f>
        <v>26104767</v>
      </c>
      <c r="M258" s="175">
        <v>0</v>
      </c>
      <c r="N258" s="175">
        <v>0</v>
      </c>
      <c r="O258" s="175">
        <v>0</v>
      </c>
      <c r="P258" s="175">
        <f>L258</f>
        <v>26104767</v>
      </c>
      <c r="Q258" s="175">
        <f>L258/H258</f>
        <v>13319.438236644726</v>
      </c>
      <c r="R258" s="162">
        <v>14593.7</v>
      </c>
      <c r="S258" s="24" t="s">
        <v>292</v>
      </c>
      <c r="T258" s="169" t="s">
        <v>245</v>
      </c>
      <c r="U258" s="189"/>
      <c r="V258" s="189"/>
    </row>
    <row r="259" spans="1:22" s="11" customFormat="1" ht="13.2" x14ac:dyDescent="0.25">
      <c r="A259" s="32">
        <f t="shared" si="113"/>
        <v>156</v>
      </c>
      <c r="B259" s="14" t="s">
        <v>373</v>
      </c>
      <c r="C259" s="26">
        <v>1977</v>
      </c>
      <c r="D259" s="26"/>
      <c r="E259" s="169" t="s">
        <v>237</v>
      </c>
      <c r="F259" s="26">
        <v>9</v>
      </c>
      <c r="G259" s="26">
        <v>5</v>
      </c>
      <c r="H259" s="26">
        <v>12395.9</v>
      </c>
      <c r="I259" s="26">
        <v>9747.2999999999993</v>
      </c>
      <c r="J259" s="26">
        <v>6394.88</v>
      </c>
      <c r="K259" s="26">
        <v>483</v>
      </c>
      <c r="L259" s="162">
        <f>'виды работ '!C254</f>
        <v>11794838</v>
      </c>
      <c r="M259" s="175">
        <v>0</v>
      </c>
      <c r="N259" s="175">
        <v>0</v>
      </c>
      <c r="O259" s="175">
        <v>0</v>
      </c>
      <c r="P259" s="175">
        <f t="shared" si="111"/>
        <v>11794838</v>
      </c>
      <c r="Q259" s="175">
        <f t="shared" si="112"/>
        <v>951.51122548584613</v>
      </c>
      <c r="R259" s="162">
        <v>14593.7</v>
      </c>
      <c r="S259" s="24" t="s">
        <v>292</v>
      </c>
      <c r="T259" s="169" t="s">
        <v>245</v>
      </c>
      <c r="U259" s="189"/>
      <c r="V259" s="189"/>
    </row>
    <row r="260" spans="1:22" s="11" customFormat="1" ht="15" customHeight="1" x14ac:dyDescent="0.25">
      <c r="A260" s="219" t="s">
        <v>18</v>
      </c>
      <c r="B260" s="253"/>
      <c r="C260" s="220"/>
      <c r="D260" s="175" t="s">
        <v>236</v>
      </c>
      <c r="E260" s="175" t="s">
        <v>236</v>
      </c>
      <c r="F260" s="175" t="s">
        <v>236</v>
      </c>
      <c r="G260" s="175" t="s">
        <v>236</v>
      </c>
      <c r="H260" s="162">
        <f>SUM(H256:H259)</f>
        <v>43125.87</v>
      </c>
      <c r="I260" s="162">
        <f t="shared" ref="I260:P260" si="114">SUM(I256:I259)</f>
        <v>34883.11</v>
      </c>
      <c r="J260" s="162">
        <f t="shared" si="114"/>
        <v>22754.02</v>
      </c>
      <c r="K260" s="161">
        <f t="shared" si="114"/>
        <v>1624</v>
      </c>
      <c r="L260" s="162">
        <f>SUM(L256:L259)</f>
        <v>65804615</v>
      </c>
      <c r="M260" s="162">
        <f t="shared" si="114"/>
        <v>0</v>
      </c>
      <c r="N260" s="162">
        <f t="shared" si="114"/>
        <v>0</v>
      </c>
      <c r="O260" s="162">
        <f t="shared" si="114"/>
        <v>0</v>
      </c>
      <c r="P260" s="162">
        <f t="shared" si="114"/>
        <v>65804615</v>
      </c>
      <c r="Q260" s="175">
        <f>L260/H260</f>
        <v>1525.8733331060914</v>
      </c>
      <c r="R260" s="35" t="s">
        <v>236</v>
      </c>
      <c r="S260" s="24" t="s">
        <v>236</v>
      </c>
      <c r="T260" s="24" t="s">
        <v>236</v>
      </c>
      <c r="U260" s="189">
        <f>'[39]характеристика мкд'!$L$20</f>
        <v>67210851</v>
      </c>
      <c r="V260" s="189">
        <f>'[39]виды работ '!$C$15</f>
        <v>1406236</v>
      </c>
    </row>
    <row r="261" spans="1:22" s="11" customFormat="1" ht="15.75" customHeight="1" x14ac:dyDescent="0.25">
      <c r="A261" s="239" t="s">
        <v>52</v>
      </c>
      <c r="B261" s="240"/>
      <c r="C261" s="240"/>
      <c r="D261" s="240"/>
      <c r="E261" s="241"/>
      <c r="F261" s="265"/>
      <c r="G261" s="265"/>
      <c r="H261" s="265"/>
      <c r="I261" s="265"/>
      <c r="J261" s="265"/>
      <c r="K261" s="265"/>
      <c r="L261" s="265"/>
      <c r="M261" s="265"/>
      <c r="N261" s="265"/>
      <c r="O261" s="265"/>
      <c r="P261" s="265"/>
      <c r="Q261" s="265"/>
      <c r="R261" s="265"/>
      <c r="S261" s="265"/>
      <c r="T261" s="265"/>
      <c r="U261" s="189"/>
      <c r="V261" s="189"/>
    </row>
    <row r="262" spans="1:22" s="11" customFormat="1" ht="13.2" x14ac:dyDescent="0.25">
      <c r="A262" s="32">
        <f>A259+1</f>
        <v>157</v>
      </c>
      <c r="B262" s="14" t="s">
        <v>375</v>
      </c>
      <c r="C262" s="168">
        <v>1982</v>
      </c>
      <c r="D262" s="24"/>
      <c r="E262" s="169" t="s">
        <v>233</v>
      </c>
      <c r="F262" s="24" t="s">
        <v>244</v>
      </c>
      <c r="G262" s="168">
        <v>4</v>
      </c>
      <c r="H262" s="168">
        <v>10724.7</v>
      </c>
      <c r="I262" s="168">
        <v>9484.4</v>
      </c>
      <c r="J262" s="168">
        <v>7355.4</v>
      </c>
      <c r="K262" s="168">
        <v>342</v>
      </c>
      <c r="L262" s="162">
        <f>'виды работ '!C257</f>
        <v>11776123</v>
      </c>
      <c r="M262" s="175">
        <v>0</v>
      </c>
      <c r="N262" s="175">
        <v>0</v>
      </c>
      <c r="O262" s="175">
        <v>0</v>
      </c>
      <c r="P262" s="175">
        <f>L262</f>
        <v>11776123</v>
      </c>
      <c r="Q262" s="175">
        <f>L262/H262</f>
        <v>1098.0375208630544</v>
      </c>
      <c r="R262" s="162">
        <v>14593.7</v>
      </c>
      <c r="S262" s="24" t="s">
        <v>292</v>
      </c>
      <c r="T262" s="169" t="s">
        <v>245</v>
      </c>
      <c r="U262" s="189"/>
      <c r="V262" s="189"/>
    </row>
    <row r="263" spans="1:22" s="11" customFormat="1" ht="13.2" x14ac:dyDescent="0.25">
      <c r="A263" s="32">
        <f>A262+1</f>
        <v>158</v>
      </c>
      <c r="B263" s="14" t="s">
        <v>376</v>
      </c>
      <c r="C263" s="168">
        <v>1964</v>
      </c>
      <c r="D263" s="168"/>
      <c r="E263" s="169" t="s">
        <v>233</v>
      </c>
      <c r="F263" s="168">
        <v>4</v>
      </c>
      <c r="G263" s="168">
        <v>3</v>
      </c>
      <c r="H263" s="169">
        <v>2325.4</v>
      </c>
      <c r="I263" s="168">
        <v>1980.4</v>
      </c>
      <c r="J263" s="168">
        <v>1569.54</v>
      </c>
      <c r="K263" s="168">
        <v>74</v>
      </c>
      <c r="L263" s="162">
        <f>'виды работ '!C258</f>
        <v>654120</v>
      </c>
      <c r="M263" s="175">
        <v>0</v>
      </c>
      <c r="N263" s="175">
        <v>0</v>
      </c>
      <c r="O263" s="175">
        <v>0</v>
      </c>
      <c r="P263" s="175">
        <f t="shared" ref="P263:P267" si="115">L263</f>
        <v>654120</v>
      </c>
      <c r="Q263" s="175">
        <f t="shared" ref="Q263:Q267" si="116">L263/H263</f>
        <v>281.29354089618988</v>
      </c>
      <c r="R263" s="162">
        <v>14593.7</v>
      </c>
      <c r="S263" s="24" t="s">
        <v>292</v>
      </c>
      <c r="T263" s="169" t="s">
        <v>245</v>
      </c>
      <c r="U263" s="189"/>
      <c r="V263" s="189"/>
    </row>
    <row r="264" spans="1:22" s="11" customFormat="1" ht="13.2" x14ac:dyDescent="0.25">
      <c r="A264" s="32">
        <f t="shared" ref="A264:A267" si="117">A263+1</f>
        <v>159</v>
      </c>
      <c r="B264" s="14" t="s">
        <v>378</v>
      </c>
      <c r="C264" s="168" t="s">
        <v>240</v>
      </c>
      <c r="D264" s="168"/>
      <c r="E264" s="169" t="s">
        <v>362</v>
      </c>
      <c r="F264" s="168">
        <v>2</v>
      </c>
      <c r="G264" s="168">
        <v>3</v>
      </c>
      <c r="H264" s="168">
        <v>709.6</v>
      </c>
      <c r="I264" s="168">
        <v>640.20000000000005</v>
      </c>
      <c r="J264" s="168">
        <v>231.4</v>
      </c>
      <c r="K264" s="168">
        <v>20</v>
      </c>
      <c r="L264" s="162">
        <f>'виды работ '!C259</f>
        <v>351495</v>
      </c>
      <c r="M264" s="175">
        <v>0</v>
      </c>
      <c r="N264" s="175">
        <v>0</v>
      </c>
      <c r="O264" s="175">
        <v>0</v>
      </c>
      <c r="P264" s="175">
        <f>L264</f>
        <v>351495</v>
      </c>
      <c r="Q264" s="175">
        <f>L264/H264</f>
        <v>495.34244644870347</v>
      </c>
      <c r="R264" s="162">
        <v>14593.7</v>
      </c>
      <c r="S264" s="24" t="s">
        <v>292</v>
      </c>
      <c r="T264" s="169" t="s">
        <v>245</v>
      </c>
      <c r="U264" s="189"/>
      <c r="V264" s="189"/>
    </row>
    <row r="265" spans="1:22" s="11" customFormat="1" ht="13.2" x14ac:dyDescent="0.25">
      <c r="A265" s="32">
        <f t="shared" si="117"/>
        <v>160</v>
      </c>
      <c r="B265" s="14" t="s">
        <v>379</v>
      </c>
      <c r="C265" s="169" t="s">
        <v>240</v>
      </c>
      <c r="D265" s="168"/>
      <c r="E265" s="169" t="s">
        <v>233</v>
      </c>
      <c r="F265" s="168">
        <v>2</v>
      </c>
      <c r="G265" s="168">
        <v>1</v>
      </c>
      <c r="H265" s="168">
        <v>258.39999999999998</v>
      </c>
      <c r="I265" s="86">
        <v>229.7</v>
      </c>
      <c r="J265" s="168">
        <v>229.7</v>
      </c>
      <c r="K265" s="169">
        <v>13</v>
      </c>
      <c r="L265" s="162">
        <f>'виды работ '!C260</f>
        <v>313002</v>
      </c>
      <c r="M265" s="175">
        <v>0</v>
      </c>
      <c r="N265" s="175">
        <v>0</v>
      </c>
      <c r="O265" s="175">
        <v>0</v>
      </c>
      <c r="P265" s="175">
        <f>L265</f>
        <v>313002</v>
      </c>
      <c r="Q265" s="175">
        <f>L265/H265</f>
        <v>1211.3080495356039</v>
      </c>
      <c r="R265" s="162">
        <v>14593.7</v>
      </c>
      <c r="S265" s="24" t="s">
        <v>292</v>
      </c>
      <c r="T265" s="169" t="s">
        <v>245</v>
      </c>
      <c r="U265" s="189"/>
      <c r="V265" s="189"/>
    </row>
    <row r="266" spans="1:22" s="11" customFormat="1" ht="13.2" x14ac:dyDescent="0.25">
      <c r="A266" s="32">
        <f t="shared" si="117"/>
        <v>161</v>
      </c>
      <c r="B266" s="14" t="s">
        <v>380</v>
      </c>
      <c r="C266" s="169">
        <v>1946</v>
      </c>
      <c r="D266" s="168"/>
      <c r="E266" s="169" t="s">
        <v>233</v>
      </c>
      <c r="F266" s="168">
        <v>2</v>
      </c>
      <c r="G266" s="168">
        <v>3</v>
      </c>
      <c r="H266" s="169">
        <v>1005.9</v>
      </c>
      <c r="I266" s="86">
        <v>850</v>
      </c>
      <c r="J266" s="168">
        <v>787.6</v>
      </c>
      <c r="K266" s="169">
        <v>31</v>
      </c>
      <c r="L266" s="162">
        <f>'виды работ '!C261</f>
        <v>373412</v>
      </c>
      <c r="M266" s="175">
        <v>0</v>
      </c>
      <c r="N266" s="175">
        <v>0</v>
      </c>
      <c r="O266" s="175">
        <v>0</v>
      </c>
      <c r="P266" s="175">
        <f>L266</f>
        <v>373412</v>
      </c>
      <c r="Q266" s="175">
        <f>L266/H266</f>
        <v>371.22179143055973</v>
      </c>
      <c r="R266" s="162">
        <v>14593.7</v>
      </c>
      <c r="S266" s="24" t="s">
        <v>292</v>
      </c>
      <c r="T266" s="169" t="s">
        <v>245</v>
      </c>
      <c r="U266" s="189"/>
      <c r="V266" s="189"/>
    </row>
    <row r="267" spans="1:22" s="11" customFormat="1" ht="13.2" x14ac:dyDescent="0.25">
      <c r="A267" s="32">
        <f t="shared" si="117"/>
        <v>162</v>
      </c>
      <c r="B267" s="14" t="s">
        <v>377</v>
      </c>
      <c r="C267" s="169" t="s">
        <v>240</v>
      </c>
      <c r="D267" s="168"/>
      <c r="E267" s="169" t="s">
        <v>268</v>
      </c>
      <c r="F267" s="168">
        <v>2</v>
      </c>
      <c r="G267" s="168">
        <v>1</v>
      </c>
      <c r="H267" s="87">
        <v>303</v>
      </c>
      <c r="I267" s="168">
        <v>274.8</v>
      </c>
      <c r="J267" s="168">
        <v>229.7</v>
      </c>
      <c r="K267" s="169">
        <v>6</v>
      </c>
      <c r="L267" s="162">
        <f>'виды работ '!C262</f>
        <v>303808</v>
      </c>
      <c r="M267" s="175">
        <v>0</v>
      </c>
      <c r="N267" s="175">
        <v>0</v>
      </c>
      <c r="O267" s="175">
        <v>0</v>
      </c>
      <c r="P267" s="175">
        <f t="shared" si="115"/>
        <v>303808</v>
      </c>
      <c r="Q267" s="175">
        <f t="shared" si="116"/>
        <v>1002.6666666666666</v>
      </c>
      <c r="R267" s="162">
        <v>14593.7</v>
      </c>
      <c r="S267" s="24" t="s">
        <v>292</v>
      </c>
      <c r="T267" s="169" t="s">
        <v>245</v>
      </c>
      <c r="U267" s="189"/>
      <c r="V267" s="189"/>
    </row>
    <row r="268" spans="1:22" s="11" customFormat="1" ht="13.2" x14ac:dyDescent="0.25">
      <c r="A268" s="269" t="s">
        <v>18</v>
      </c>
      <c r="B268" s="269"/>
      <c r="C268" s="166" t="s">
        <v>236</v>
      </c>
      <c r="D268" s="166" t="s">
        <v>236</v>
      </c>
      <c r="E268" s="166" t="s">
        <v>236</v>
      </c>
      <c r="F268" s="166" t="s">
        <v>236</v>
      </c>
      <c r="G268" s="166" t="s">
        <v>236</v>
      </c>
      <c r="H268" s="162">
        <f>SUM(H262:H267)</f>
        <v>15327</v>
      </c>
      <c r="I268" s="162">
        <f t="shared" ref="I268:P268" si="118">SUM(I262:I267)</f>
        <v>13459.5</v>
      </c>
      <c r="J268" s="162">
        <f t="shared" si="118"/>
        <v>10403.34</v>
      </c>
      <c r="K268" s="161">
        <f t="shared" si="118"/>
        <v>486</v>
      </c>
      <c r="L268" s="162">
        <f>SUM(L262:L267)</f>
        <v>13771960</v>
      </c>
      <c r="M268" s="162">
        <f t="shared" si="118"/>
        <v>0</v>
      </c>
      <c r="N268" s="162">
        <f t="shared" si="118"/>
        <v>0</v>
      </c>
      <c r="O268" s="162">
        <f t="shared" si="118"/>
        <v>0</v>
      </c>
      <c r="P268" s="162">
        <f t="shared" si="118"/>
        <v>13771960</v>
      </c>
      <c r="Q268" s="175">
        <f>L268/H268</f>
        <v>898.54244144320478</v>
      </c>
      <c r="R268" s="30" t="s">
        <v>236</v>
      </c>
      <c r="S268" s="24" t="s">
        <v>236</v>
      </c>
      <c r="T268" s="24" t="s">
        <v>236</v>
      </c>
      <c r="U268" s="189">
        <f>'[40]характеристика мкд'!$L$21</f>
        <v>14023363</v>
      </c>
      <c r="V268" s="189">
        <f>'[40]виды работ '!$C$17</f>
        <v>251403</v>
      </c>
    </row>
    <row r="269" spans="1:22" s="11" customFormat="1" ht="13.2" x14ac:dyDescent="0.25">
      <c r="A269" s="229" t="s">
        <v>53</v>
      </c>
      <c r="B269" s="230"/>
      <c r="C269" s="230"/>
      <c r="D269" s="230"/>
      <c r="E269" s="231"/>
      <c r="F269" s="252"/>
      <c r="G269" s="252"/>
      <c r="H269" s="252"/>
      <c r="I269" s="252"/>
      <c r="J269" s="252"/>
      <c r="K269" s="252"/>
      <c r="L269" s="252"/>
      <c r="M269" s="252"/>
      <c r="N269" s="252"/>
      <c r="O269" s="252"/>
      <c r="P269" s="252"/>
      <c r="Q269" s="252"/>
      <c r="R269" s="252"/>
      <c r="S269" s="252"/>
      <c r="T269" s="252"/>
      <c r="U269" s="189"/>
      <c r="V269" s="189"/>
    </row>
    <row r="270" spans="1:22" s="11" customFormat="1" ht="13.2" x14ac:dyDescent="0.25">
      <c r="A270" s="32">
        <f>A267+1</f>
        <v>163</v>
      </c>
      <c r="B270" s="14" t="s">
        <v>381</v>
      </c>
      <c r="C270" s="168">
        <v>1970</v>
      </c>
      <c r="D270" s="168"/>
      <c r="E270" s="169" t="s">
        <v>233</v>
      </c>
      <c r="F270" s="168">
        <v>2</v>
      </c>
      <c r="G270" s="168">
        <v>2</v>
      </c>
      <c r="H270" s="168">
        <v>546.20000000000005</v>
      </c>
      <c r="I270" s="168">
        <v>325.2</v>
      </c>
      <c r="J270" s="168">
        <v>137.80000000000001</v>
      </c>
      <c r="K270" s="31">
        <v>50</v>
      </c>
      <c r="L270" s="162">
        <f>'виды работ '!C265</f>
        <v>2011996</v>
      </c>
      <c r="M270" s="175">
        <v>0</v>
      </c>
      <c r="N270" s="175">
        <v>0</v>
      </c>
      <c r="O270" s="175">
        <v>0</v>
      </c>
      <c r="P270" s="175">
        <f t="shared" ref="P270:P272" si="119">L270</f>
        <v>2011996</v>
      </c>
      <c r="Q270" s="175">
        <f t="shared" ref="Q270:Q273" si="120">L270/H270</f>
        <v>3683.6250457707797</v>
      </c>
      <c r="R270" s="162">
        <v>14593.7</v>
      </c>
      <c r="S270" s="24" t="s">
        <v>292</v>
      </c>
      <c r="T270" s="169" t="s">
        <v>245</v>
      </c>
      <c r="U270" s="189"/>
      <c r="V270" s="189"/>
    </row>
    <row r="271" spans="1:22" s="11" customFormat="1" ht="13.2" x14ac:dyDescent="0.25">
      <c r="A271" s="32">
        <f>A270+1</f>
        <v>164</v>
      </c>
      <c r="B271" s="14" t="s">
        <v>382</v>
      </c>
      <c r="C271" s="168">
        <v>1974</v>
      </c>
      <c r="D271" s="168"/>
      <c r="E271" s="169" t="s">
        <v>233</v>
      </c>
      <c r="F271" s="168">
        <v>2</v>
      </c>
      <c r="G271" s="168">
        <v>2</v>
      </c>
      <c r="H271" s="168">
        <v>713.6</v>
      </c>
      <c r="I271" s="168">
        <v>469.5</v>
      </c>
      <c r="J271" s="86">
        <v>388</v>
      </c>
      <c r="K271" s="31">
        <v>38</v>
      </c>
      <c r="L271" s="162">
        <f>'виды работ '!C266</f>
        <v>2429448</v>
      </c>
      <c r="M271" s="175">
        <v>0</v>
      </c>
      <c r="N271" s="175">
        <v>0</v>
      </c>
      <c r="O271" s="175">
        <v>0</v>
      </c>
      <c r="P271" s="175">
        <f t="shared" si="119"/>
        <v>2429448</v>
      </c>
      <c r="Q271" s="175">
        <f t="shared" si="120"/>
        <v>3404.4955156950673</v>
      </c>
      <c r="R271" s="162">
        <v>14593.7</v>
      </c>
      <c r="S271" s="24" t="s">
        <v>292</v>
      </c>
      <c r="T271" s="169" t="s">
        <v>245</v>
      </c>
      <c r="U271" s="189"/>
      <c r="V271" s="189"/>
    </row>
    <row r="272" spans="1:22" s="11" customFormat="1" ht="13.2" x14ac:dyDescent="0.25">
      <c r="A272" s="32">
        <f>A271:B271+1</f>
        <v>165</v>
      </c>
      <c r="B272" s="14" t="s">
        <v>383</v>
      </c>
      <c r="C272" s="168">
        <v>1975</v>
      </c>
      <c r="D272" s="168"/>
      <c r="E272" s="169" t="s">
        <v>233</v>
      </c>
      <c r="F272" s="168">
        <v>2</v>
      </c>
      <c r="G272" s="168">
        <v>1</v>
      </c>
      <c r="H272" s="86">
        <v>334</v>
      </c>
      <c r="I272" s="168">
        <v>209.2</v>
      </c>
      <c r="J272" s="168">
        <v>134.30000000000001</v>
      </c>
      <c r="K272" s="168">
        <v>19</v>
      </c>
      <c r="L272" s="162">
        <f>'виды работ '!C267</f>
        <v>1624180</v>
      </c>
      <c r="M272" s="175">
        <v>0</v>
      </c>
      <c r="N272" s="175">
        <v>0</v>
      </c>
      <c r="O272" s="175">
        <v>0</v>
      </c>
      <c r="P272" s="175">
        <f t="shared" si="119"/>
        <v>1624180</v>
      </c>
      <c r="Q272" s="175">
        <f t="shared" si="120"/>
        <v>4862.8143712574847</v>
      </c>
      <c r="R272" s="162">
        <v>14593.7</v>
      </c>
      <c r="S272" s="24" t="s">
        <v>292</v>
      </c>
      <c r="T272" s="169" t="s">
        <v>245</v>
      </c>
      <c r="U272" s="189"/>
      <c r="V272" s="189"/>
    </row>
    <row r="273" spans="1:22" s="11" customFormat="1" ht="13.2" x14ac:dyDescent="0.25">
      <c r="A273" s="269" t="s">
        <v>18</v>
      </c>
      <c r="B273" s="269"/>
      <c r="C273" s="166" t="s">
        <v>236</v>
      </c>
      <c r="D273" s="166" t="s">
        <v>236</v>
      </c>
      <c r="E273" s="166" t="s">
        <v>236</v>
      </c>
      <c r="F273" s="166" t="s">
        <v>236</v>
      </c>
      <c r="G273" s="166" t="s">
        <v>236</v>
      </c>
      <c r="H273" s="162">
        <f>SUM(H270:H272)</f>
        <v>1593.8000000000002</v>
      </c>
      <c r="I273" s="162">
        <f t="shared" ref="I273:P273" si="121">SUM(I270:I272)</f>
        <v>1003.9000000000001</v>
      </c>
      <c r="J273" s="162">
        <f t="shared" si="121"/>
        <v>660.09999999999991</v>
      </c>
      <c r="K273" s="161">
        <f t="shared" si="121"/>
        <v>107</v>
      </c>
      <c r="L273" s="162">
        <f>SUM(L270:L272)</f>
        <v>6065624</v>
      </c>
      <c r="M273" s="162">
        <f t="shared" si="121"/>
        <v>0</v>
      </c>
      <c r="N273" s="162">
        <f t="shared" si="121"/>
        <v>0</v>
      </c>
      <c r="O273" s="162">
        <f t="shared" si="121"/>
        <v>0</v>
      </c>
      <c r="P273" s="162">
        <f t="shared" si="121"/>
        <v>6065624</v>
      </c>
      <c r="Q273" s="175">
        <f t="shared" si="120"/>
        <v>3805.7623290249712</v>
      </c>
      <c r="R273" s="30" t="s">
        <v>236</v>
      </c>
      <c r="S273" s="24" t="s">
        <v>236</v>
      </c>
      <c r="T273" s="24" t="s">
        <v>236</v>
      </c>
      <c r="U273" s="189">
        <f>'[41]характеристика мкд'!$L$19</f>
        <v>6193596</v>
      </c>
      <c r="V273" s="189">
        <f>'[41]виды работ '!$C$14</f>
        <v>127972</v>
      </c>
    </row>
    <row r="274" spans="1:22" s="12" customFormat="1" ht="13.2" x14ac:dyDescent="0.25">
      <c r="A274" s="261" t="s">
        <v>54</v>
      </c>
      <c r="B274" s="262"/>
      <c r="C274" s="263"/>
      <c r="D274" s="165" t="s">
        <v>236</v>
      </c>
      <c r="E274" s="165" t="s">
        <v>236</v>
      </c>
      <c r="F274" s="165" t="s">
        <v>236</v>
      </c>
      <c r="G274" s="165" t="s">
        <v>236</v>
      </c>
      <c r="H274" s="18">
        <f>H260+H268+H273</f>
        <v>60046.670000000006</v>
      </c>
      <c r="I274" s="18">
        <f t="shared" ref="I274:P274" si="122">I260+I268+I273</f>
        <v>49346.51</v>
      </c>
      <c r="J274" s="18">
        <f t="shared" si="122"/>
        <v>33817.46</v>
      </c>
      <c r="K274" s="23">
        <f>K260+K268+K273</f>
        <v>2217</v>
      </c>
      <c r="L274" s="18">
        <f>L260+L268+L273</f>
        <v>85642199</v>
      </c>
      <c r="M274" s="18">
        <f t="shared" si="122"/>
        <v>0</v>
      </c>
      <c r="N274" s="18">
        <f t="shared" si="122"/>
        <v>0</v>
      </c>
      <c r="O274" s="18">
        <f t="shared" si="122"/>
        <v>0</v>
      </c>
      <c r="P274" s="18">
        <f t="shared" si="122"/>
        <v>85642199</v>
      </c>
      <c r="Q274" s="164">
        <f>L274/H274</f>
        <v>1426.2605903041749</v>
      </c>
      <c r="R274" s="35" t="s">
        <v>236</v>
      </c>
      <c r="S274" s="36" t="s">
        <v>236</v>
      </c>
      <c r="T274" s="36" t="s">
        <v>236</v>
      </c>
      <c r="U274" s="18">
        <f t="shared" ref="U274:V274" si="123">U260+U268+U273</f>
        <v>87427810</v>
      </c>
      <c r="V274" s="18">
        <f t="shared" si="123"/>
        <v>1785611</v>
      </c>
    </row>
    <row r="275" spans="1:22" s="11" customFormat="1" ht="15" customHeight="1" x14ac:dyDescent="0.25">
      <c r="A275" s="214" t="s">
        <v>55</v>
      </c>
      <c r="B275" s="214"/>
      <c r="C275" s="214"/>
      <c r="D275" s="214"/>
      <c r="E275" s="214"/>
      <c r="F275" s="214"/>
      <c r="G275" s="214"/>
      <c r="H275" s="214"/>
      <c r="I275" s="214"/>
      <c r="J275" s="214"/>
      <c r="K275" s="214"/>
      <c r="L275" s="214"/>
      <c r="M275" s="214"/>
      <c r="N275" s="214"/>
      <c r="O275" s="214"/>
      <c r="P275" s="214"/>
      <c r="Q275" s="214"/>
      <c r="R275" s="214"/>
      <c r="S275" s="214"/>
      <c r="T275" s="214"/>
      <c r="U275" s="189"/>
      <c r="V275" s="189"/>
    </row>
    <row r="276" spans="1:22" s="11" customFormat="1" ht="15.75" customHeight="1" x14ac:dyDescent="0.25">
      <c r="A276" s="229" t="s">
        <v>56</v>
      </c>
      <c r="B276" s="230"/>
      <c r="C276" s="230"/>
      <c r="D276" s="230"/>
      <c r="E276" s="231"/>
      <c r="F276" s="211"/>
      <c r="G276" s="211"/>
      <c r="H276" s="211"/>
      <c r="I276" s="211"/>
      <c r="J276" s="211"/>
      <c r="K276" s="211"/>
      <c r="L276" s="211"/>
      <c r="M276" s="211"/>
      <c r="N276" s="211"/>
      <c r="O276" s="211"/>
      <c r="P276" s="211"/>
      <c r="Q276" s="211"/>
      <c r="R276" s="211"/>
      <c r="S276" s="211"/>
      <c r="T276" s="211"/>
      <c r="U276" s="189"/>
      <c r="V276" s="189"/>
    </row>
    <row r="277" spans="1:22" s="11" customFormat="1" ht="20.25" customHeight="1" x14ac:dyDescent="0.25">
      <c r="A277" s="31">
        <f>A272+1</f>
        <v>166</v>
      </c>
      <c r="B277" s="14" t="s">
        <v>384</v>
      </c>
      <c r="C277" s="168">
        <v>1990</v>
      </c>
      <c r="D277" s="168"/>
      <c r="E277" s="169" t="s">
        <v>237</v>
      </c>
      <c r="F277" s="168">
        <v>9</v>
      </c>
      <c r="G277" s="168">
        <v>2</v>
      </c>
      <c r="H277" s="162">
        <v>4159</v>
      </c>
      <c r="I277" s="162">
        <v>4159</v>
      </c>
      <c r="J277" s="162">
        <v>3544.53</v>
      </c>
      <c r="K277" s="168">
        <v>198</v>
      </c>
      <c r="L277" s="162">
        <f>'виды работ '!C272</f>
        <v>4908352</v>
      </c>
      <c r="M277" s="175">
        <v>0</v>
      </c>
      <c r="N277" s="175">
        <v>0</v>
      </c>
      <c r="O277" s="175">
        <v>0</v>
      </c>
      <c r="P277" s="175">
        <f>L277</f>
        <v>4908352</v>
      </c>
      <c r="Q277" s="175">
        <f>L277/H277</f>
        <v>1180.1760038470786</v>
      </c>
      <c r="R277" s="162">
        <v>14593.7</v>
      </c>
      <c r="S277" s="24" t="s">
        <v>292</v>
      </c>
      <c r="T277" s="169" t="s">
        <v>245</v>
      </c>
      <c r="U277" s="189"/>
      <c r="V277" s="189"/>
    </row>
    <row r="278" spans="1:22" s="11" customFormat="1" ht="20.25" customHeight="1" x14ac:dyDescent="0.25">
      <c r="A278" s="31">
        <f>A277+1</f>
        <v>167</v>
      </c>
      <c r="B278" s="14" t="s">
        <v>385</v>
      </c>
      <c r="C278" s="168">
        <v>1991</v>
      </c>
      <c r="D278" s="168"/>
      <c r="E278" s="169" t="s">
        <v>237</v>
      </c>
      <c r="F278" s="168">
        <v>9</v>
      </c>
      <c r="G278" s="168">
        <v>4</v>
      </c>
      <c r="H278" s="162">
        <v>7910</v>
      </c>
      <c r="I278" s="162">
        <v>7910</v>
      </c>
      <c r="J278" s="162">
        <v>7160.5</v>
      </c>
      <c r="K278" s="168">
        <v>324</v>
      </c>
      <c r="L278" s="162">
        <f>'виды работ '!C273</f>
        <v>9788897</v>
      </c>
      <c r="M278" s="175">
        <v>0</v>
      </c>
      <c r="N278" s="175">
        <v>0</v>
      </c>
      <c r="O278" s="175">
        <v>0</v>
      </c>
      <c r="P278" s="175">
        <f>L278</f>
        <v>9788897</v>
      </c>
      <c r="Q278" s="175">
        <f>L278/H278</f>
        <v>1237.5343868520861</v>
      </c>
      <c r="R278" s="162">
        <v>14593.7</v>
      </c>
      <c r="S278" s="24" t="s">
        <v>292</v>
      </c>
      <c r="T278" s="169" t="s">
        <v>245</v>
      </c>
      <c r="U278" s="189"/>
      <c r="V278" s="189"/>
    </row>
    <row r="279" spans="1:22" s="11" customFormat="1" ht="15" customHeight="1" x14ac:dyDescent="0.25">
      <c r="A279" s="267" t="s">
        <v>18</v>
      </c>
      <c r="B279" s="268"/>
      <c r="C279" s="166" t="s">
        <v>236</v>
      </c>
      <c r="D279" s="166" t="s">
        <v>236</v>
      </c>
      <c r="E279" s="166" t="s">
        <v>236</v>
      </c>
      <c r="F279" s="166" t="s">
        <v>236</v>
      </c>
      <c r="G279" s="166" t="s">
        <v>236</v>
      </c>
      <c r="H279" s="162">
        <f>SUM(H277:H278)</f>
        <v>12069</v>
      </c>
      <c r="I279" s="162">
        <f t="shared" ref="I279:P279" si="124">SUM(I277:I278)</f>
        <v>12069</v>
      </c>
      <c r="J279" s="162">
        <f t="shared" si="124"/>
        <v>10705.03</v>
      </c>
      <c r="K279" s="161">
        <f t="shared" si="124"/>
        <v>522</v>
      </c>
      <c r="L279" s="162">
        <f>SUM(L277:L278)</f>
        <v>14697249</v>
      </c>
      <c r="M279" s="162">
        <f t="shared" si="124"/>
        <v>0</v>
      </c>
      <c r="N279" s="162">
        <f t="shared" si="124"/>
        <v>0</v>
      </c>
      <c r="O279" s="162">
        <f t="shared" si="124"/>
        <v>0</v>
      </c>
      <c r="P279" s="162">
        <f t="shared" si="124"/>
        <v>14697249</v>
      </c>
      <c r="Q279" s="175">
        <f>L279/H279</f>
        <v>1217.768580661198</v>
      </c>
      <c r="R279" s="30" t="s">
        <v>236</v>
      </c>
      <c r="S279" s="24" t="s">
        <v>236</v>
      </c>
      <c r="T279" s="24" t="s">
        <v>236</v>
      </c>
      <c r="U279" s="189">
        <f>'[42]характеристика мкд'!$L$18</f>
        <v>15010657</v>
      </c>
      <c r="V279" s="189">
        <f>'[42]виды работ '!$C$13</f>
        <v>313408</v>
      </c>
    </row>
    <row r="280" spans="1:22" s="11" customFormat="1" ht="15.75" customHeight="1" x14ac:dyDescent="0.25">
      <c r="A280" s="229" t="s">
        <v>57</v>
      </c>
      <c r="B280" s="230"/>
      <c r="C280" s="230"/>
      <c r="D280" s="230"/>
      <c r="E280" s="231"/>
      <c r="F280" s="270"/>
      <c r="G280" s="270"/>
      <c r="H280" s="270"/>
      <c r="I280" s="270"/>
      <c r="J280" s="270"/>
      <c r="K280" s="270"/>
      <c r="L280" s="270"/>
      <c r="M280" s="270"/>
      <c r="N280" s="270"/>
      <c r="O280" s="270"/>
      <c r="P280" s="270"/>
      <c r="Q280" s="270"/>
      <c r="R280" s="270"/>
      <c r="S280" s="270"/>
      <c r="T280" s="270"/>
      <c r="U280" s="189"/>
      <c r="V280" s="189"/>
    </row>
    <row r="281" spans="1:22" s="11" customFormat="1" ht="13.2" x14ac:dyDescent="0.25">
      <c r="A281" s="31">
        <f>A278+1</f>
        <v>168</v>
      </c>
      <c r="B281" s="22" t="s">
        <v>386</v>
      </c>
      <c r="C281" s="168">
        <v>1972</v>
      </c>
      <c r="D281" s="168"/>
      <c r="E281" s="169" t="s">
        <v>233</v>
      </c>
      <c r="F281" s="168">
        <v>2</v>
      </c>
      <c r="G281" s="168">
        <v>3</v>
      </c>
      <c r="H281" s="162">
        <v>893.4</v>
      </c>
      <c r="I281" s="162">
        <v>572.70000000000005</v>
      </c>
      <c r="J281" s="162">
        <v>313.8</v>
      </c>
      <c r="K281" s="168">
        <v>56</v>
      </c>
      <c r="L281" s="162">
        <f>'виды работ '!C276</f>
        <v>488569</v>
      </c>
      <c r="M281" s="175">
        <v>0</v>
      </c>
      <c r="N281" s="175">
        <v>0</v>
      </c>
      <c r="O281" s="175">
        <v>0</v>
      </c>
      <c r="P281" s="175">
        <f>L281</f>
        <v>488569</v>
      </c>
      <c r="Q281" s="175">
        <f>L281/H281</f>
        <v>546.86478620998435</v>
      </c>
      <c r="R281" s="162">
        <v>14593.7</v>
      </c>
      <c r="S281" s="24" t="s">
        <v>292</v>
      </c>
      <c r="T281" s="169" t="s">
        <v>245</v>
      </c>
      <c r="U281" s="189"/>
      <c r="V281" s="189"/>
    </row>
    <row r="282" spans="1:22" s="11" customFormat="1" ht="13.2" x14ac:dyDescent="0.25">
      <c r="A282" s="31">
        <f>A281+1</f>
        <v>169</v>
      </c>
      <c r="B282" s="22" t="s">
        <v>58</v>
      </c>
      <c r="C282" s="168">
        <v>1973</v>
      </c>
      <c r="D282" s="168"/>
      <c r="E282" s="169" t="s">
        <v>237</v>
      </c>
      <c r="F282" s="168">
        <v>2</v>
      </c>
      <c r="G282" s="168">
        <v>3</v>
      </c>
      <c r="H282" s="162">
        <v>800.6</v>
      </c>
      <c r="I282" s="162">
        <v>800.6</v>
      </c>
      <c r="J282" s="162">
        <v>301.60000000000002</v>
      </c>
      <c r="K282" s="161">
        <v>44</v>
      </c>
      <c r="L282" s="162">
        <f>'виды работ '!C277</f>
        <v>489792</v>
      </c>
      <c r="M282" s="175">
        <v>0</v>
      </c>
      <c r="N282" s="175">
        <v>0</v>
      </c>
      <c r="O282" s="175">
        <v>0</v>
      </c>
      <c r="P282" s="175">
        <f>L282</f>
        <v>489792</v>
      </c>
      <c r="Q282" s="175">
        <f>L282/H282</f>
        <v>611.78116412690486</v>
      </c>
      <c r="R282" s="162">
        <v>14593.7</v>
      </c>
      <c r="S282" s="24" t="s">
        <v>292</v>
      </c>
      <c r="T282" s="169" t="s">
        <v>245</v>
      </c>
      <c r="U282" s="189"/>
      <c r="V282" s="189"/>
    </row>
    <row r="283" spans="1:22" s="11" customFormat="1" ht="13.2" x14ac:dyDescent="0.25">
      <c r="A283" s="267" t="s">
        <v>18</v>
      </c>
      <c r="B283" s="268"/>
      <c r="C283" s="166" t="s">
        <v>236</v>
      </c>
      <c r="D283" s="166" t="s">
        <v>236</v>
      </c>
      <c r="E283" s="166" t="s">
        <v>236</v>
      </c>
      <c r="F283" s="166" t="s">
        <v>236</v>
      </c>
      <c r="G283" s="166" t="s">
        <v>236</v>
      </c>
      <c r="H283" s="162">
        <f t="shared" ref="H283:P283" si="125">SUM(H281:H282)</f>
        <v>1694</v>
      </c>
      <c r="I283" s="162">
        <f t="shared" si="125"/>
        <v>1373.3000000000002</v>
      </c>
      <c r="J283" s="162">
        <f t="shared" si="125"/>
        <v>615.40000000000009</v>
      </c>
      <c r="K283" s="161">
        <f t="shared" si="125"/>
        <v>100</v>
      </c>
      <c r="L283" s="162">
        <f>SUM(L281:L282)</f>
        <v>978361</v>
      </c>
      <c r="M283" s="162">
        <f t="shared" si="125"/>
        <v>0</v>
      </c>
      <c r="N283" s="162">
        <f t="shared" si="125"/>
        <v>0</v>
      </c>
      <c r="O283" s="162">
        <f t="shared" si="125"/>
        <v>0</v>
      </c>
      <c r="P283" s="162">
        <f t="shared" si="125"/>
        <v>978361</v>
      </c>
      <c r="Q283" s="175">
        <f>L283/H283</f>
        <v>577.54486422668242</v>
      </c>
      <c r="R283" s="30" t="s">
        <v>236</v>
      </c>
      <c r="S283" s="24" t="s">
        <v>236</v>
      </c>
      <c r="T283" s="24" t="s">
        <v>236</v>
      </c>
      <c r="U283" s="189">
        <f>'[43]характеристика мкд'!$L$18</f>
        <v>978361</v>
      </c>
      <c r="V283" s="189">
        <f>'[43]виды работ '!$C$13</f>
        <v>0</v>
      </c>
    </row>
    <row r="284" spans="1:22" s="12" customFormat="1" ht="13.2" x14ac:dyDescent="0.25">
      <c r="A284" s="261" t="s">
        <v>59</v>
      </c>
      <c r="B284" s="262"/>
      <c r="C284" s="263"/>
      <c r="D284" s="165" t="s">
        <v>236</v>
      </c>
      <c r="E284" s="165" t="s">
        <v>236</v>
      </c>
      <c r="F284" s="165" t="s">
        <v>236</v>
      </c>
      <c r="G284" s="165" t="s">
        <v>236</v>
      </c>
      <c r="H284" s="18">
        <f>H279+H283</f>
        <v>13763</v>
      </c>
      <c r="I284" s="18">
        <f t="shared" ref="I284:P284" si="126">I279+I283</f>
        <v>13442.3</v>
      </c>
      <c r="J284" s="18">
        <f t="shared" si="126"/>
        <v>11320.43</v>
      </c>
      <c r="K284" s="23">
        <f t="shared" si="126"/>
        <v>622</v>
      </c>
      <c r="L284" s="18">
        <f>L279+L283</f>
        <v>15675610</v>
      </c>
      <c r="M284" s="18">
        <f t="shared" si="126"/>
        <v>0</v>
      </c>
      <c r="N284" s="18">
        <f t="shared" si="126"/>
        <v>0</v>
      </c>
      <c r="O284" s="18">
        <f t="shared" si="126"/>
        <v>0</v>
      </c>
      <c r="P284" s="18">
        <f t="shared" si="126"/>
        <v>15675610</v>
      </c>
      <c r="Q284" s="164">
        <f>L284/H284</f>
        <v>1138.9675216159267</v>
      </c>
      <c r="R284" s="35" t="s">
        <v>236</v>
      </c>
      <c r="S284" s="36" t="s">
        <v>236</v>
      </c>
      <c r="T284" s="36" t="s">
        <v>236</v>
      </c>
      <c r="U284" s="18">
        <f>U279+U283</f>
        <v>15989018</v>
      </c>
      <c r="V284" s="18">
        <f>V279+V283</f>
        <v>313408</v>
      </c>
    </row>
    <row r="285" spans="1:22" s="11" customFormat="1" ht="15" customHeight="1" x14ac:dyDescent="0.25">
      <c r="A285" s="214" t="s">
        <v>163</v>
      </c>
      <c r="B285" s="214"/>
      <c r="C285" s="214"/>
      <c r="D285" s="214"/>
      <c r="E285" s="214"/>
      <c r="F285" s="214"/>
      <c r="G285" s="214"/>
      <c r="H285" s="214"/>
      <c r="I285" s="214"/>
      <c r="J285" s="214"/>
      <c r="K285" s="214"/>
      <c r="L285" s="214"/>
      <c r="M285" s="214"/>
      <c r="N285" s="214"/>
      <c r="O285" s="214"/>
      <c r="P285" s="214"/>
      <c r="Q285" s="214"/>
      <c r="R285" s="214"/>
      <c r="S285" s="214"/>
      <c r="T285" s="214"/>
    </row>
    <row r="286" spans="1:22" s="11" customFormat="1" ht="13.2" x14ac:dyDescent="0.25">
      <c r="A286" s="229" t="s">
        <v>164</v>
      </c>
      <c r="B286" s="230"/>
      <c r="C286" s="230"/>
      <c r="D286" s="230"/>
      <c r="E286" s="231"/>
      <c r="F286" s="255"/>
      <c r="G286" s="255"/>
      <c r="H286" s="255"/>
      <c r="I286" s="255"/>
      <c r="J286" s="255"/>
      <c r="K286" s="255"/>
      <c r="L286" s="255"/>
      <c r="M286" s="255"/>
      <c r="N286" s="255"/>
      <c r="O286" s="255"/>
      <c r="P286" s="255"/>
      <c r="Q286" s="255"/>
      <c r="R286" s="255"/>
      <c r="S286" s="255"/>
      <c r="T286" s="255"/>
      <c r="U286" s="189"/>
      <c r="V286" s="189"/>
    </row>
    <row r="287" spans="1:22" s="11" customFormat="1" ht="13.2" x14ac:dyDescent="0.25">
      <c r="A287" s="32">
        <f>A282+1</f>
        <v>170</v>
      </c>
      <c r="B287" s="14" t="s">
        <v>387</v>
      </c>
      <c r="C287" s="89">
        <v>1956</v>
      </c>
      <c r="D287" s="90"/>
      <c r="E287" s="169" t="s">
        <v>233</v>
      </c>
      <c r="F287" s="90">
        <v>2</v>
      </c>
      <c r="G287" s="89">
        <v>2</v>
      </c>
      <c r="H287" s="91">
        <v>1232.92</v>
      </c>
      <c r="I287" s="91">
        <v>725.12</v>
      </c>
      <c r="J287" s="91">
        <v>708.22</v>
      </c>
      <c r="K287" s="92">
        <v>37</v>
      </c>
      <c r="L287" s="175">
        <f>'виды работ '!C282</f>
        <v>290000</v>
      </c>
      <c r="M287" s="175">
        <v>0</v>
      </c>
      <c r="N287" s="175">
        <v>0</v>
      </c>
      <c r="O287" s="175">
        <v>0</v>
      </c>
      <c r="P287" s="175">
        <f t="shared" ref="P287:P294" si="127">L287</f>
        <v>290000</v>
      </c>
      <c r="Q287" s="175">
        <f t="shared" ref="Q287:Q294" si="128">L287/H287</f>
        <v>235.2139635986114</v>
      </c>
      <c r="R287" s="162">
        <v>14593.7</v>
      </c>
      <c r="S287" s="24" t="s">
        <v>292</v>
      </c>
      <c r="T287" s="169" t="s">
        <v>245</v>
      </c>
      <c r="U287" s="189"/>
      <c r="V287" s="189"/>
    </row>
    <row r="288" spans="1:22" s="11" customFormat="1" ht="13.2" x14ac:dyDescent="0.25">
      <c r="A288" s="32">
        <f>A287+1</f>
        <v>171</v>
      </c>
      <c r="B288" s="14" t="s">
        <v>388</v>
      </c>
      <c r="C288" s="90">
        <v>1951</v>
      </c>
      <c r="D288" s="90"/>
      <c r="E288" s="169" t="s">
        <v>233</v>
      </c>
      <c r="F288" s="90">
        <v>2</v>
      </c>
      <c r="G288" s="90">
        <v>2</v>
      </c>
      <c r="H288" s="93">
        <v>776.72</v>
      </c>
      <c r="I288" s="93">
        <v>714.23</v>
      </c>
      <c r="J288" s="93">
        <v>488.02</v>
      </c>
      <c r="K288" s="92">
        <v>38</v>
      </c>
      <c r="L288" s="175">
        <f>'виды работ '!C283</f>
        <v>330000</v>
      </c>
      <c r="M288" s="175">
        <v>0</v>
      </c>
      <c r="N288" s="175">
        <v>0</v>
      </c>
      <c r="O288" s="175">
        <v>0</v>
      </c>
      <c r="P288" s="175">
        <f t="shared" si="127"/>
        <v>330000</v>
      </c>
      <c r="Q288" s="175">
        <f t="shared" si="128"/>
        <v>424.86352868472551</v>
      </c>
      <c r="R288" s="162">
        <v>14593.7</v>
      </c>
      <c r="S288" s="24" t="s">
        <v>292</v>
      </c>
      <c r="T288" s="169" t="s">
        <v>245</v>
      </c>
      <c r="U288" s="189"/>
      <c r="V288" s="189"/>
    </row>
    <row r="289" spans="1:22" s="11" customFormat="1" ht="13.2" x14ac:dyDescent="0.25">
      <c r="A289" s="32">
        <f t="shared" ref="A289:A295" si="129">A288+1</f>
        <v>172</v>
      </c>
      <c r="B289" s="14" t="s">
        <v>389</v>
      </c>
      <c r="C289" s="90">
        <v>1950</v>
      </c>
      <c r="D289" s="90"/>
      <c r="E289" s="169" t="s">
        <v>233</v>
      </c>
      <c r="F289" s="90">
        <v>3</v>
      </c>
      <c r="G289" s="90">
        <v>2</v>
      </c>
      <c r="H289" s="93">
        <v>944.88</v>
      </c>
      <c r="I289" s="93">
        <v>884.6</v>
      </c>
      <c r="J289" s="93">
        <v>803.82</v>
      </c>
      <c r="K289" s="92">
        <v>29</v>
      </c>
      <c r="L289" s="162">
        <f>'виды работ '!C284</f>
        <v>3690461</v>
      </c>
      <c r="M289" s="175">
        <v>0</v>
      </c>
      <c r="N289" s="175">
        <v>0</v>
      </c>
      <c r="O289" s="175">
        <v>0</v>
      </c>
      <c r="P289" s="175">
        <f t="shared" si="127"/>
        <v>3690461</v>
      </c>
      <c r="Q289" s="175">
        <f t="shared" si="128"/>
        <v>3905.745703158073</v>
      </c>
      <c r="R289" s="162">
        <v>14593.7</v>
      </c>
      <c r="S289" s="24" t="s">
        <v>292</v>
      </c>
      <c r="T289" s="169" t="s">
        <v>245</v>
      </c>
      <c r="U289" s="189"/>
      <c r="V289" s="189"/>
    </row>
    <row r="290" spans="1:22" s="11" customFormat="1" ht="13.2" x14ac:dyDescent="0.25">
      <c r="A290" s="32">
        <f t="shared" si="129"/>
        <v>173</v>
      </c>
      <c r="B290" s="14" t="s">
        <v>390</v>
      </c>
      <c r="C290" s="90">
        <v>1967</v>
      </c>
      <c r="D290" s="90"/>
      <c r="E290" s="169" t="s">
        <v>233</v>
      </c>
      <c r="F290" s="90">
        <v>5</v>
      </c>
      <c r="G290" s="90">
        <v>4</v>
      </c>
      <c r="H290" s="93">
        <v>3750.96</v>
      </c>
      <c r="I290" s="93">
        <v>3506</v>
      </c>
      <c r="J290" s="93">
        <v>2941.31</v>
      </c>
      <c r="K290" s="92">
        <v>173</v>
      </c>
      <c r="L290" s="175">
        <f>'виды работ '!C285</f>
        <v>2849845</v>
      </c>
      <c r="M290" s="175">
        <v>0</v>
      </c>
      <c r="N290" s="175">
        <v>0</v>
      </c>
      <c r="O290" s="175">
        <v>0</v>
      </c>
      <c r="P290" s="175">
        <f t="shared" si="127"/>
        <v>2849845</v>
      </c>
      <c r="Q290" s="175">
        <f t="shared" si="128"/>
        <v>759.76416703990446</v>
      </c>
      <c r="R290" s="162">
        <v>14593.7</v>
      </c>
      <c r="S290" s="24" t="s">
        <v>292</v>
      </c>
      <c r="T290" s="169" t="s">
        <v>245</v>
      </c>
      <c r="U290" s="189"/>
      <c r="V290" s="189"/>
    </row>
    <row r="291" spans="1:22" s="11" customFormat="1" ht="13.2" x14ac:dyDescent="0.25">
      <c r="A291" s="32">
        <f t="shared" si="129"/>
        <v>174</v>
      </c>
      <c r="B291" s="14" t="s">
        <v>391</v>
      </c>
      <c r="C291" s="90">
        <v>1971</v>
      </c>
      <c r="D291" s="90"/>
      <c r="E291" s="169" t="s">
        <v>233</v>
      </c>
      <c r="F291" s="90">
        <v>5</v>
      </c>
      <c r="G291" s="90">
        <v>4</v>
      </c>
      <c r="H291" s="93">
        <v>3569.48</v>
      </c>
      <c r="I291" s="93">
        <v>3313.06</v>
      </c>
      <c r="J291" s="93">
        <v>2726.11</v>
      </c>
      <c r="K291" s="92">
        <v>174</v>
      </c>
      <c r="L291" s="162">
        <f>'виды работ '!C286</f>
        <v>2771982</v>
      </c>
      <c r="M291" s="175">
        <v>0</v>
      </c>
      <c r="N291" s="175">
        <v>0</v>
      </c>
      <c r="O291" s="175">
        <v>0</v>
      </c>
      <c r="P291" s="175">
        <f t="shared" si="127"/>
        <v>2771982</v>
      </c>
      <c r="Q291" s="175">
        <f t="shared" si="128"/>
        <v>776.57866131761489</v>
      </c>
      <c r="R291" s="162">
        <v>14593.7</v>
      </c>
      <c r="S291" s="24" t="s">
        <v>292</v>
      </c>
      <c r="T291" s="169" t="s">
        <v>245</v>
      </c>
      <c r="U291" s="189"/>
      <c r="V291" s="189"/>
    </row>
    <row r="292" spans="1:22" s="11" customFormat="1" ht="13.2" x14ac:dyDescent="0.25">
      <c r="A292" s="32">
        <f t="shared" si="129"/>
        <v>175</v>
      </c>
      <c r="B292" s="14" t="s">
        <v>392</v>
      </c>
      <c r="C292" s="90">
        <v>1933</v>
      </c>
      <c r="D292" s="89"/>
      <c r="E292" s="169" t="s">
        <v>362</v>
      </c>
      <c r="F292" s="90">
        <v>4</v>
      </c>
      <c r="G292" s="90">
        <v>6</v>
      </c>
      <c r="H292" s="91">
        <v>3767.67</v>
      </c>
      <c r="I292" s="64">
        <v>3070.92</v>
      </c>
      <c r="J292" s="91">
        <v>2791.1</v>
      </c>
      <c r="K292" s="94">
        <v>151</v>
      </c>
      <c r="L292" s="162">
        <f>'виды работ '!C287</f>
        <v>725915</v>
      </c>
      <c r="M292" s="175">
        <v>0</v>
      </c>
      <c r="N292" s="175">
        <v>0</v>
      </c>
      <c r="O292" s="175">
        <v>0</v>
      </c>
      <c r="P292" s="175">
        <f t="shared" si="127"/>
        <v>725915</v>
      </c>
      <c r="Q292" s="175">
        <f t="shared" si="128"/>
        <v>192.66947476822546</v>
      </c>
      <c r="R292" s="162">
        <v>14593.7</v>
      </c>
      <c r="S292" s="24" t="s">
        <v>292</v>
      </c>
      <c r="T292" s="169" t="s">
        <v>245</v>
      </c>
      <c r="U292" s="189"/>
      <c r="V292" s="189"/>
    </row>
    <row r="293" spans="1:22" s="11" customFormat="1" ht="13.2" x14ac:dyDescent="0.25">
      <c r="A293" s="32">
        <f t="shared" si="129"/>
        <v>176</v>
      </c>
      <c r="B293" s="14" t="s">
        <v>393</v>
      </c>
      <c r="C293" s="90">
        <v>1950</v>
      </c>
      <c r="D293" s="90"/>
      <c r="E293" s="169" t="s">
        <v>362</v>
      </c>
      <c r="F293" s="90">
        <v>2</v>
      </c>
      <c r="G293" s="90">
        <v>1</v>
      </c>
      <c r="H293" s="93">
        <v>454.03</v>
      </c>
      <c r="I293" s="93">
        <v>416.3</v>
      </c>
      <c r="J293" s="93">
        <v>370.05</v>
      </c>
      <c r="K293" s="92">
        <v>14</v>
      </c>
      <c r="L293" s="162">
        <f>'виды работ '!C288</f>
        <v>2762156</v>
      </c>
      <c r="M293" s="175">
        <v>0</v>
      </c>
      <c r="N293" s="175">
        <v>0</v>
      </c>
      <c r="O293" s="175">
        <v>0</v>
      </c>
      <c r="P293" s="175">
        <f t="shared" si="127"/>
        <v>2762156</v>
      </c>
      <c r="Q293" s="175">
        <f t="shared" si="128"/>
        <v>6083.6420500847962</v>
      </c>
      <c r="R293" s="162">
        <v>14593.7</v>
      </c>
      <c r="S293" s="24" t="s">
        <v>292</v>
      </c>
      <c r="T293" s="169" t="s">
        <v>245</v>
      </c>
      <c r="U293" s="189"/>
      <c r="V293" s="189"/>
    </row>
    <row r="294" spans="1:22" s="11" customFormat="1" ht="13.2" x14ac:dyDescent="0.25">
      <c r="A294" s="32">
        <f t="shared" si="129"/>
        <v>177</v>
      </c>
      <c r="B294" s="14" t="s">
        <v>394</v>
      </c>
      <c r="C294" s="90">
        <v>1933</v>
      </c>
      <c r="D294" s="89"/>
      <c r="E294" s="169" t="s">
        <v>362</v>
      </c>
      <c r="F294" s="90">
        <v>4</v>
      </c>
      <c r="G294" s="90">
        <v>6</v>
      </c>
      <c r="H294" s="91">
        <v>4672.3999999999996</v>
      </c>
      <c r="I294" s="91">
        <v>3340.64</v>
      </c>
      <c r="J294" s="91">
        <v>2798.86</v>
      </c>
      <c r="K294" s="94">
        <v>131</v>
      </c>
      <c r="L294" s="162">
        <f>'виды работ '!C289</f>
        <v>814506</v>
      </c>
      <c r="M294" s="175">
        <v>0</v>
      </c>
      <c r="N294" s="175">
        <v>0</v>
      </c>
      <c r="O294" s="175">
        <v>0</v>
      </c>
      <c r="P294" s="175">
        <f t="shared" si="127"/>
        <v>814506</v>
      </c>
      <c r="Q294" s="175">
        <f t="shared" si="128"/>
        <v>174.32283194931941</v>
      </c>
      <c r="R294" s="162">
        <v>14593.7</v>
      </c>
      <c r="S294" s="24" t="s">
        <v>292</v>
      </c>
      <c r="T294" s="169" t="s">
        <v>245</v>
      </c>
      <c r="U294" s="189"/>
      <c r="V294" s="189"/>
    </row>
    <row r="295" spans="1:22" s="11" customFormat="1" ht="13.2" x14ac:dyDescent="0.25">
      <c r="A295" s="32">
        <f t="shared" si="129"/>
        <v>178</v>
      </c>
      <c r="B295" s="14" t="s">
        <v>395</v>
      </c>
      <c r="C295" s="90">
        <v>1956</v>
      </c>
      <c r="D295" s="90"/>
      <c r="E295" s="169" t="s">
        <v>233</v>
      </c>
      <c r="F295" s="90">
        <v>2</v>
      </c>
      <c r="G295" s="90">
        <v>3</v>
      </c>
      <c r="H295" s="93">
        <v>1175.04</v>
      </c>
      <c r="I295" s="93">
        <v>1054.04</v>
      </c>
      <c r="J295" s="93">
        <v>902.11</v>
      </c>
      <c r="K295" s="92">
        <v>61</v>
      </c>
      <c r="L295" s="175">
        <f>'виды работ '!C290</f>
        <v>330000</v>
      </c>
      <c r="M295" s="175">
        <v>0</v>
      </c>
      <c r="N295" s="175">
        <v>0</v>
      </c>
      <c r="O295" s="175">
        <v>0</v>
      </c>
      <c r="P295" s="175">
        <f t="shared" ref="P295" si="130">L295</f>
        <v>330000</v>
      </c>
      <c r="Q295" s="175">
        <f t="shared" ref="Q295:Q296" si="131">L295/H295</f>
        <v>280.84150326797385</v>
      </c>
      <c r="R295" s="162">
        <v>14593.7</v>
      </c>
      <c r="S295" s="24" t="s">
        <v>292</v>
      </c>
      <c r="T295" s="169" t="s">
        <v>245</v>
      </c>
      <c r="U295" s="189"/>
      <c r="V295" s="189"/>
    </row>
    <row r="296" spans="1:22" s="11" customFormat="1" ht="13.2" x14ac:dyDescent="0.25">
      <c r="A296" s="267" t="s">
        <v>18</v>
      </c>
      <c r="B296" s="268"/>
      <c r="C296" s="166" t="s">
        <v>236</v>
      </c>
      <c r="D296" s="166" t="s">
        <v>236</v>
      </c>
      <c r="E296" s="166" t="s">
        <v>236</v>
      </c>
      <c r="F296" s="166" t="s">
        <v>236</v>
      </c>
      <c r="G296" s="166" t="s">
        <v>236</v>
      </c>
      <c r="H296" s="175">
        <f>SUM(H287:H295)</f>
        <v>20344.099999999999</v>
      </c>
      <c r="I296" s="175">
        <f t="shared" ref="I296:P296" si="132">SUM(I287:I295)</f>
        <v>17024.91</v>
      </c>
      <c r="J296" s="175">
        <f t="shared" si="132"/>
        <v>14529.6</v>
      </c>
      <c r="K296" s="174">
        <f>SUM(K287:K295)</f>
        <v>808</v>
      </c>
      <c r="L296" s="175">
        <f>SUM(L287:L295)</f>
        <v>14564865</v>
      </c>
      <c r="M296" s="175">
        <f t="shared" si="132"/>
        <v>0</v>
      </c>
      <c r="N296" s="175">
        <f t="shared" si="132"/>
        <v>0</v>
      </c>
      <c r="O296" s="175">
        <f t="shared" si="132"/>
        <v>0</v>
      </c>
      <c r="P296" s="175">
        <f t="shared" si="132"/>
        <v>14564865</v>
      </c>
      <c r="Q296" s="175">
        <f t="shared" si="131"/>
        <v>715.92574751402128</v>
      </c>
      <c r="R296" s="162" t="s">
        <v>236</v>
      </c>
      <c r="S296" s="24" t="s">
        <v>236</v>
      </c>
      <c r="T296" s="24" t="s">
        <v>236</v>
      </c>
      <c r="U296" s="189">
        <f>'[44]характеристика мкд'!$L$26</f>
        <v>14800334</v>
      </c>
      <c r="V296" s="189">
        <f>'[44]виды работ '!$C$21</f>
        <v>235469</v>
      </c>
    </row>
    <row r="297" spans="1:22" s="11" customFormat="1" ht="15.75" customHeight="1" x14ac:dyDescent="0.25">
      <c r="A297" s="229" t="s">
        <v>165</v>
      </c>
      <c r="B297" s="230"/>
      <c r="C297" s="230"/>
      <c r="D297" s="230"/>
      <c r="E297" s="231"/>
      <c r="F297" s="211"/>
      <c r="G297" s="211"/>
      <c r="H297" s="211"/>
      <c r="I297" s="211"/>
      <c r="J297" s="211"/>
      <c r="K297" s="211"/>
      <c r="L297" s="211"/>
      <c r="M297" s="211"/>
      <c r="N297" s="211"/>
      <c r="O297" s="211"/>
      <c r="P297" s="211"/>
      <c r="Q297" s="211"/>
      <c r="R297" s="211"/>
      <c r="S297" s="211"/>
      <c r="T297" s="211"/>
      <c r="U297" s="189"/>
      <c r="V297" s="189"/>
    </row>
    <row r="298" spans="1:22" s="11" customFormat="1" ht="16.5" customHeight="1" x14ac:dyDescent="0.25">
      <c r="A298" s="95">
        <f>A295+1</f>
        <v>179</v>
      </c>
      <c r="B298" s="14" t="s">
        <v>396</v>
      </c>
      <c r="C298" s="168">
        <v>1955</v>
      </c>
      <c r="D298" s="168"/>
      <c r="E298" s="169" t="s">
        <v>233</v>
      </c>
      <c r="F298" s="168">
        <v>2</v>
      </c>
      <c r="G298" s="168">
        <v>2</v>
      </c>
      <c r="H298" s="162">
        <v>647</v>
      </c>
      <c r="I298" s="166">
        <v>578.9</v>
      </c>
      <c r="J298" s="162">
        <v>374</v>
      </c>
      <c r="K298" s="161">
        <v>20</v>
      </c>
      <c r="L298" s="175">
        <f>'виды работ '!C293</f>
        <v>7181855</v>
      </c>
      <c r="M298" s="175">
        <v>0</v>
      </c>
      <c r="N298" s="175">
        <v>0</v>
      </c>
      <c r="O298" s="175">
        <v>0</v>
      </c>
      <c r="P298" s="175">
        <f>L298</f>
        <v>7181855</v>
      </c>
      <c r="Q298" s="175">
        <f>L298/H298</f>
        <v>11100.239567233384</v>
      </c>
      <c r="R298" s="162">
        <v>14593.7</v>
      </c>
      <c r="S298" s="24" t="s">
        <v>292</v>
      </c>
      <c r="T298" s="169" t="s">
        <v>245</v>
      </c>
      <c r="U298" s="189"/>
      <c r="V298" s="189"/>
    </row>
    <row r="299" spans="1:22" s="11" customFormat="1" ht="16.5" customHeight="1" x14ac:dyDescent="0.25">
      <c r="A299" s="95">
        <f>A298+1</f>
        <v>180</v>
      </c>
      <c r="B299" s="14" t="s">
        <v>397</v>
      </c>
      <c r="C299" s="168">
        <v>1956</v>
      </c>
      <c r="D299" s="168"/>
      <c r="E299" s="169" t="s">
        <v>233</v>
      </c>
      <c r="F299" s="168">
        <v>2</v>
      </c>
      <c r="G299" s="168">
        <v>2</v>
      </c>
      <c r="H299" s="162">
        <v>649</v>
      </c>
      <c r="I299" s="162">
        <v>586</v>
      </c>
      <c r="J299" s="162">
        <v>247</v>
      </c>
      <c r="K299" s="161">
        <v>41</v>
      </c>
      <c r="L299" s="175">
        <f>'виды работ '!C294</f>
        <v>3689527</v>
      </c>
      <c r="M299" s="175">
        <v>0</v>
      </c>
      <c r="N299" s="175">
        <v>0</v>
      </c>
      <c r="O299" s="175">
        <v>0</v>
      </c>
      <c r="P299" s="175">
        <f t="shared" ref="P299" si="133">L299</f>
        <v>3689527</v>
      </c>
      <c r="Q299" s="175">
        <f t="shared" ref="Q299:Q300" si="134">L299/H299</f>
        <v>5684.9414483821265</v>
      </c>
      <c r="R299" s="162">
        <v>14593.7</v>
      </c>
      <c r="S299" s="24" t="s">
        <v>292</v>
      </c>
      <c r="T299" s="169" t="s">
        <v>245</v>
      </c>
      <c r="U299" s="189"/>
      <c r="V299" s="189"/>
    </row>
    <row r="300" spans="1:22" s="11" customFormat="1" ht="13.2" x14ac:dyDescent="0.25">
      <c r="A300" s="267" t="s">
        <v>18</v>
      </c>
      <c r="B300" s="268"/>
      <c r="C300" s="166" t="s">
        <v>236</v>
      </c>
      <c r="D300" s="166" t="s">
        <v>236</v>
      </c>
      <c r="E300" s="166" t="s">
        <v>236</v>
      </c>
      <c r="F300" s="166" t="s">
        <v>236</v>
      </c>
      <c r="G300" s="166" t="s">
        <v>236</v>
      </c>
      <c r="H300" s="162">
        <f>SUM(H298:H299)</f>
        <v>1296</v>
      </c>
      <c r="I300" s="162">
        <f t="shared" ref="I300:P300" si="135">SUM(I298:I299)</f>
        <v>1164.9000000000001</v>
      </c>
      <c r="J300" s="162">
        <f t="shared" si="135"/>
        <v>621</v>
      </c>
      <c r="K300" s="161">
        <f t="shared" si="135"/>
        <v>61</v>
      </c>
      <c r="L300" s="162">
        <f>SUM(L298:L299)</f>
        <v>10871382</v>
      </c>
      <c r="M300" s="162">
        <f t="shared" si="135"/>
        <v>0</v>
      </c>
      <c r="N300" s="162">
        <f t="shared" si="135"/>
        <v>0</v>
      </c>
      <c r="O300" s="162">
        <f t="shared" si="135"/>
        <v>0</v>
      </c>
      <c r="P300" s="162">
        <f t="shared" si="135"/>
        <v>10871382</v>
      </c>
      <c r="Q300" s="175">
        <f t="shared" si="134"/>
        <v>8388.4120370370365</v>
      </c>
      <c r="R300" s="162" t="s">
        <v>236</v>
      </c>
      <c r="S300" s="24" t="s">
        <v>236</v>
      </c>
      <c r="T300" s="24" t="s">
        <v>236</v>
      </c>
      <c r="U300" s="189">
        <f>'[45]характеристика мкд'!$L$18</f>
        <v>11103251</v>
      </c>
      <c r="V300" s="189">
        <f>'[45]виды работ '!$C$13</f>
        <v>231869</v>
      </c>
    </row>
    <row r="301" spans="1:22" s="11" customFormat="1" ht="15.75" customHeight="1" x14ac:dyDescent="0.25">
      <c r="A301" s="229" t="s">
        <v>166</v>
      </c>
      <c r="B301" s="230"/>
      <c r="C301" s="230"/>
      <c r="D301" s="230"/>
      <c r="E301" s="231"/>
      <c r="F301" s="211"/>
      <c r="G301" s="211"/>
      <c r="H301" s="211"/>
      <c r="I301" s="211"/>
      <c r="J301" s="211"/>
      <c r="K301" s="211"/>
      <c r="L301" s="211"/>
      <c r="M301" s="211"/>
      <c r="N301" s="211"/>
      <c r="O301" s="211"/>
      <c r="P301" s="211"/>
      <c r="Q301" s="211"/>
      <c r="R301" s="211"/>
      <c r="S301" s="211"/>
      <c r="T301" s="211"/>
      <c r="U301" s="189"/>
      <c r="V301" s="189"/>
    </row>
    <row r="302" spans="1:22" s="11" customFormat="1" ht="13.2" x14ac:dyDescent="0.25">
      <c r="A302" s="31">
        <f>A299+1</f>
        <v>181</v>
      </c>
      <c r="B302" s="14" t="s">
        <v>398</v>
      </c>
      <c r="C302" s="168">
        <v>1951</v>
      </c>
      <c r="D302" s="168"/>
      <c r="E302" s="169" t="s">
        <v>362</v>
      </c>
      <c r="F302" s="168">
        <v>2</v>
      </c>
      <c r="G302" s="168">
        <v>2</v>
      </c>
      <c r="H302" s="168">
        <v>794.84</v>
      </c>
      <c r="I302" s="168">
        <v>794.84</v>
      </c>
      <c r="J302" s="168">
        <v>204.95</v>
      </c>
      <c r="K302" s="168">
        <v>30</v>
      </c>
      <c r="L302" s="162">
        <f>'виды работ '!C297</f>
        <v>719268</v>
      </c>
      <c r="M302" s="175">
        <v>0</v>
      </c>
      <c r="N302" s="175">
        <v>0</v>
      </c>
      <c r="O302" s="175">
        <v>0</v>
      </c>
      <c r="P302" s="175">
        <f>L302</f>
        <v>719268</v>
      </c>
      <c r="Q302" s="175">
        <f>L302/H302</f>
        <v>904.921745256907</v>
      </c>
      <c r="R302" s="162">
        <v>14593.7</v>
      </c>
      <c r="S302" s="24" t="s">
        <v>292</v>
      </c>
      <c r="T302" s="169" t="s">
        <v>245</v>
      </c>
      <c r="U302" s="189"/>
      <c r="V302" s="189"/>
    </row>
    <row r="303" spans="1:22" s="11" customFormat="1" ht="13.2" x14ac:dyDescent="0.25">
      <c r="A303" s="267" t="s">
        <v>18</v>
      </c>
      <c r="B303" s="268"/>
      <c r="C303" s="166" t="s">
        <v>236</v>
      </c>
      <c r="D303" s="166" t="s">
        <v>236</v>
      </c>
      <c r="E303" s="166" t="s">
        <v>236</v>
      </c>
      <c r="F303" s="166" t="s">
        <v>236</v>
      </c>
      <c r="G303" s="166" t="s">
        <v>236</v>
      </c>
      <c r="H303" s="168">
        <f>SUM(H302)</f>
        <v>794.84</v>
      </c>
      <c r="I303" s="168">
        <f t="shared" ref="I303:P303" si="136">SUM(I302)</f>
        <v>794.84</v>
      </c>
      <c r="J303" s="168">
        <f t="shared" si="136"/>
        <v>204.95</v>
      </c>
      <c r="K303" s="168">
        <f t="shared" si="136"/>
        <v>30</v>
      </c>
      <c r="L303" s="162">
        <f t="shared" si="136"/>
        <v>719268</v>
      </c>
      <c r="M303" s="162">
        <f t="shared" si="136"/>
        <v>0</v>
      </c>
      <c r="N303" s="162">
        <f t="shared" si="136"/>
        <v>0</v>
      </c>
      <c r="O303" s="162">
        <f t="shared" si="136"/>
        <v>0</v>
      </c>
      <c r="P303" s="162">
        <f t="shared" si="136"/>
        <v>719268</v>
      </c>
      <c r="Q303" s="175">
        <f>L303/H303</f>
        <v>904.921745256907</v>
      </c>
      <c r="R303" s="162" t="s">
        <v>236</v>
      </c>
      <c r="S303" s="24" t="s">
        <v>236</v>
      </c>
      <c r="T303" s="24" t="s">
        <v>236</v>
      </c>
      <c r="U303" s="189">
        <f>'[46]характеристика мкд'!$L$17</f>
        <v>719268</v>
      </c>
      <c r="V303" s="189">
        <f>'[46]виды работ '!$C$12</f>
        <v>0</v>
      </c>
    </row>
    <row r="304" spans="1:22" s="11" customFormat="1" ht="15.75" customHeight="1" x14ac:dyDescent="0.25">
      <c r="A304" s="229" t="s">
        <v>167</v>
      </c>
      <c r="B304" s="230"/>
      <c r="C304" s="230"/>
      <c r="D304" s="230"/>
      <c r="E304" s="231"/>
      <c r="F304" s="211"/>
      <c r="G304" s="211"/>
      <c r="H304" s="211"/>
      <c r="I304" s="211"/>
      <c r="J304" s="211"/>
      <c r="K304" s="211"/>
      <c r="L304" s="211"/>
      <c r="M304" s="211"/>
      <c r="N304" s="211"/>
      <c r="O304" s="211"/>
      <c r="P304" s="211"/>
      <c r="Q304" s="211"/>
      <c r="R304" s="211"/>
      <c r="S304" s="211"/>
      <c r="T304" s="211"/>
      <c r="U304" s="189"/>
      <c r="V304" s="189"/>
    </row>
    <row r="305" spans="1:22" s="11" customFormat="1" ht="13.2" x14ac:dyDescent="0.25">
      <c r="A305" s="31">
        <f>A302+1</f>
        <v>182</v>
      </c>
      <c r="B305" s="14" t="s">
        <v>399</v>
      </c>
      <c r="C305" s="29">
        <v>1958</v>
      </c>
      <c r="D305" s="168"/>
      <c r="E305" s="169" t="s">
        <v>233</v>
      </c>
      <c r="F305" s="168">
        <v>2</v>
      </c>
      <c r="G305" s="161">
        <v>2</v>
      </c>
      <c r="H305" s="75">
        <v>605.72</v>
      </c>
      <c r="I305" s="162">
        <v>546.85</v>
      </c>
      <c r="J305" s="162">
        <v>487.98</v>
      </c>
      <c r="K305" s="174">
        <v>23</v>
      </c>
      <c r="L305" s="162">
        <f>'виды работ '!C300</f>
        <v>5113186</v>
      </c>
      <c r="M305" s="175">
        <v>0</v>
      </c>
      <c r="N305" s="175">
        <v>0</v>
      </c>
      <c r="O305" s="175">
        <v>0</v>
      </c>
      <c r="P305" s="175">
        <f>L305</f>
        <v>5113186</v>
      </c>
      <c r="Q305" s="175">
        <f>L305/H305</f>
        <v>8441.5010235752488</v>
      </c>
      <c r="R305" s="162">
        <v>14593.7</v>
      </c>
      <c r="S305" s="24" t="s">
        <v>292</v>
      </c>
      <c r="T305" s="169" t="s">
        <v>245</v>
      </c>
      <c r="U305" s="189"/>
      <c r="V305" s="189"/>
    </row>
    <row r="306" spans="1:22" s="11" customFormat="1" ht="13.2" x14ac:dyDescent="0.25">
      <c r="A306" s="95">
        <f t="shared" ref="A306" si="137">A305+1</f>
        <v>183</v>
      </c>
      <c r="B306" s="14" t="s">
        <v>400</v>
      </c>
      <c r="C306" s="29">
        <v>1970</v>
      </c>
      <c r="D306" s="168"/>
      <c r="E306" s="169" t="s">
        <v>233</v>
      </c>
      <c r="F306" s="168">
        <v>5</v>
      </c>
      <c r="G306" s="161">
        <v>4</v>
      </c>
      <c r="H306" s="75">
        <v>3772.11</v>
      </c>
      <c r="I306" s="169">
        <v>2790.41</v>
      </c>
      <c r="J306" s="162">
        <v>1945.8</v>
      </c>
      <c r="K306" s="174">
        <v>161</v>
      </c>
      <c r="L306" s="162">
        <f>'виды работ '!C301</f>
        <v>7941064</v>
      </c>
      <c r="M306" s="175">
        <v>0</v>
      </c>
      <c r="N306" s="175">
        <v>0</v>
      </c>
      <c r="O306" s="175">
        <v>0</v>
      </c>
      <c r="P306" s="175">
        <f t="shared" ref="P306" si="138">L306</f>
        <v>7941064</v>
      </c>
      <c r="Q306" s="175">
        <f t="shared" ref="Q306" si="139">L306/H306</f>
        <v>2105.2047792879848</v>
      </c>
      <c r="R306" s="162">
        <v>14593.7</v>
      </c>
      <c r="S306" s="24" t="s">
        <v>292</v>
      </c>
      <c r="T306" s="169" t="s">
        <v>245</v>
      </c>
      <c r="U306" s="189"/>
      <c r="V306" s="189"/>
    </row>
    <row r="307" spans="1:22" s="11" customFormat="1" ht="13.2" x14ac:dyDescent="0.25">
      <c r="A307" s="267" t="s">
        <v>18</v>
      </c>
      <c r="B307" s="268"/>
      <c r="C307" s="166" t="s">
        <v>236</v>
      </c>
      <c r="D307" s="166" t="s">
        <v>236</v>
      </c>
      <c r="E307" s="166" t="s">
        <v>236</v>
      </c>
      <c r="F307" s="166" t="s">
        <v>236</v>
      </c>
      <c r="G307" s="166" t="s">
        <v>236</v>
      </c>
      <c r="H307" s="162">
        <f>SUM(H305:H306)</f>
        <v>4377.83</v>
      </c>
      <c r="I307" s="162">
        <f t="shared" ref="I307:P307" si="140">SUM(I305:I306)</f>
        <v>3337.2599999999998</v>
      </c>
      <c r="J307" s="162">
        <f t="shared" si="140"/>
        <v>2433.7799999999997</v>
      </c>
      <c r="K307" s="161">
        <f t="shared" si="140"/>
        <v>184</v>
      </c>
      <c r="L307" s="162">
        <f>SUM(L305:L306)</f>
        <v>13054250</v>
      </c>
      <c r="M307" s="162">
        <f t="shared" si="140"/>
        <v>0</v>
      </c>
      <c r="N307" s="162">
        <f t="shared" si="140"/>
        <v>0</v>
      </c>
      <c r="O307" s="162">
        <f t="shared" si="140"/>
        <v>0</v>
      </c>
      <c r="P307" s="162">
        <f t="shared" si="140"/>
        <v>13054250</v>
      </c>
      <c r="Q307" s="175">
        <f>L307/H307</f>
        <v>2981.8997083029722</v>
      </c>
      <c r="R307" s="162" t="s">
        <v>236</v>
      </c>
      <c r="S307" s="24" t="s">
        <v>236</v>
      </c>
      <c r="T307" s="24" t="s">
        <v>236</v>
      </c>
      <c r="U307" s="189">
        <f>'[47]характеристика мкд'!$L$18</f>
        <v>13330224</v>
      </c>
      <c r="V307" s="189">
        <f>'[47]виды работ '!$C$13</f>
        <v>275974</v>
      </c>
    </row>
    <row r="308" spans="1:22" s="11" customFormat="1" ht="13.2" x14ac:dyDescent="0.25">
      <c r="A308" s="229" t="s">
        <v>168</v>
      </c>
      <c r="B308" s="230"/>
      <c r="C308" s="230"/>
      <c r="D308" s="230"/>
      <c r="E308" s="231"/>
      <c r="F308" s="166"/>
      <c r="G308" s="166"/>
      <c r="H308" s="162"/>
      <c r="I308" s="162"/>
      <c r="J308" s="162"/>
      <c r="K308" s="162"/>
      <c r="L308" s="162"/>
      <c r="M308" s="162"/>
      <c r="N308" s="162"/>
      <c r="O308" s="162"/>
      <c r="P308" s="162"/>
      <c r="Q308" s="175"/>
      <c r="R308" s="162"/>
      <c r="S308" s="24"/>
      <c r="T308" s="24"/>
      <c r="U308" s="189"/>
      <c r="V308" s="189"/>
    </row>
    <row r="309" spans="1:22" s="11" customFormat="1" ht="13.2" x14ac:dyDescent="0.25">
      <c r="A309" s="96">
        <f>A306+1</f>
        <v>184</v>
      </c>
      <c r="B309" s="14" t="s">
        <v>401</v>
      </c>
      <c r="C309" s="169">
        <v>1970</v>
      </c>
      <c r="D309" s="169"/>
      <c r="E309" s="169" t="s">
        <v>233</v>
      </c>
      <c r="F309" s="169">
        <v>5</v>
      </c>
      <c r="G309" s="169">
        <v>4</v>
      </c>
      <c r="H309" s="166">
        <v>3894</v>
      </c>
      <c r="I309" s="169">
        <v>3511.13</v>
      </c>
      <c r="J309" s="169">
        <v>2816.33</v>
      </c>
      <c r="K309" s="169">
        <v>166</v>
      </c>
      <c r="L309" s="162">
        <f>'виды работ '!C304</f>
        <v>3131268</v>
      </c>
      <c r="M309" s="175">
        <v>0</v>
      </c>
      <c r="N309" s="175">
        <v>0</v>
      </c>
      <c r="O309" s="175">
        <v>0</v>
      </c>
      <c r="P309" s="175">
        <f t="shared" ref="P309:P310" si="141">L309</f>
        <v>3131268</v>
      </c>
      <c r="Q309" s="175">
        <f t="shared" ref="Q309:Q311" si="142">L309/H309</f>
        <v>804.12634822804318</v>
      </c>
      <c r="R309" s="162">
        <v>14593.7</v>
      </c>
      <c r="S309" s="24" t="s">
        <v>292</v>
      </c>
      <c r="T309" s="169" t="s">
        <v>245</v>
      </c>
      <c r="U309" s="189"/>
      <c r="V309" s="189"/>
    </row>
    <row r="310" spans="1:22" s="11" customFormat="1" ht="13.2" x14ac:dyDescent="0.25">
      <c r="A310" s="96">
        <f>A309+1</f>
        <v>185</v>
      </c>
      <c r="B310" s="14" t="s">
        <v>402</v>
      </c>
      <c r="C310" s="169">
        <v>1971</v>
      </c>
      <c r="D310" s="169"/>
      <c r="E310" s="169" t="s">
        <v>233</v>
      </c>
      <c r="F310" s="169">
        <v>5</v>
      </c>
      <c r="G310" s="169">
        <v>5</v>
      </c>
      <c r="H310" s="169">
        <v>3978.27</v>
      </c>
      <c r="I310" s="169">
        <v>3270.1</v>
      </c>
      <c r="J310" s="169">
        <v>2864.89</v>
      </c>
      <c r="K310" s="169">
        <v>142</v>
      </c>
      <c r="L310" s="162">
        <f>'виды работ '!C305</f>
        <v>3587245</v>
      </c>
      <c r="M310" s="175">
        <v>0</v>
      </c>
      <c r="N310" s="175">
        <v>0</v>
      </c>
      <c r="O310" s="175">
        <v>0</v>
      </c>
      <c r="P310" s="175">
        <f t="shared" si="141"/>
        <v>3587245</v>
      </c>
      <c r="Q310" s="175">
        <f t="shared" si="142"/>
        <v>901.70978842562215</v>
      </c>
      <c r="R310" s="162">
        <v>14593.7</v>
      </c>
      <c r="S310" s="24" t="s">
        <v>292</v>
      </c>
      <c r="T310" s="169" t="s">
        <v>245</v>
      </c>
      <c r="U310" s="189"/>
      <c r="V310" s="189"/>
    </row>
    <row r="311" spans="1:22" s="11" customFormat="1" ht="13.2" x14ac:dyDescent="0.25">
      <c r="A311" s="267" t="s">
        <v>18</v>
      </c>
      <c r="B311" s="268"/>
      <c r="C311" s="166" t="s">
        <v>236</v>
      </c>
      <c r="D311" s="166" t="s">
        <v>236</v>
      </c>
      <c r="E311" s="166" t="s">
        <v>236</v>
      </c>
      <c r="F311" s="166" t="s">
        <v>236</v>
      </c>
      <c r="G311" s="166" t="s">
        <v>236</v>
      </c>
      <c r="H311" s="162">
        <f>SUM(H309:H310)</f>
        <v>7872.27</v>
      </c>
      <c r="I311" s="162">
        <f t="shared" ref="I311:P311" si="143">SUM(I309:I310)</f>
        <v>6781.23</v>
      </c>
      <c r="J311" s="162">
        <f t="shared" si="143"/>
        <v>5681.2199999999993</v>
      </c>
      <c r="K311" s="161">
        <f t="shared" si="143"/>
        <v>308</v>
      </c>
      <c r="L311" s="162">
        <f>SUM(L309:L310)</f>
        <v>6718513</v>
      </c>
      <c r="M311" s="162">
        <f t="shared" si="143"/>
        <v>0</v>
      </c>
      <c r="N311" s="162">
        <f t="shared" si="143"/>
        <v>0</v>
      </c>
      <c r="O311" s="162">
        <f t="shared" si="143"/>
        <v>0</v>
      </c>
      <c r="P311" s="162">
        <f t="shared" si="143"/>
        <v>6718513</v>
      </c>
      <c r="Q311" s="175">
        <f t="shared" si="142"/>
        <v>853.44036726382603</v>
      </c>
      <c r="R311" s="162" t="s">
        <v>236</v>
      </c>
      <c r="S311" s="24" t="s">
        <v>236</v>
      </c>
      <c r="T311" s="24" t="s">
        <v>236</v>
      </c>
      <c r="U311" s="189">
        <f>'[48]характеристика мкд'!$L$18</f>
        <v>6851535</v>
      </c>
      <c r="V311" s="189">
        <f>'[48]виды работ '!$C$13</f>
        <v>133022</v>
      </c>
    </row>
    <row r="312" spans="1:22" s="11" customFormat="1" ht="13.2" x14ac:dyDescent="0.25">
      <c r="A312" s="229" t="s">
        <v>169</v>
      </c>
      <c r="B312" s="230"/>
      <c r="C312" s="230"/>
      <c r="D312" s="230"/>
      <c r="E312" s="231"/>
      <c r="F312" s="211"/>
      <c r="G312" s="211"/>
      <c r="H312" s="211"/>
      <c r="I312" s="211"/>
      <c r="J312" s="211"/>
      <c r="K312" s="211"/>
      <c r="L312" s="211"/>
      <c r="M312" s="211"/>
      <c r="N312" s="211"/>
      <c r="O312" s="211"/>
      <c r="P312" s="211"/>
      <c r="Q312" s="211"/>
      <c r="R312" s="211"/>
      <c r="S312" s="211"/>
      <c r="T312" s="211"/>
      <c r="U312" s="189"/>
      <c r="V312" s="189"/>
    </row>
    <row r="313" spans="1:22" s="11" customFormat="1" ht="13.2" x14ac:dyDescent="0.25">
      <c r="A313" s="96">
        <f>A310+1</f>
        <v>186</v>
      </c>
      <c r="B313" s="14" t="s">
        <v>403</v>
      </c>
      <c r="C313" s="97">
        <v>1980</v>
      </c>
      <c r="D313" s="98"/>
      <c r="E313" s="169" t="s">
        <v>237</v>
      </c>
      <c r="F313" s="99">
        <v>9</v>
      </c>
      <c r="G313" s="99">
        <v>12</v>
      </c>
      <c r="H313" s="98">
        <v>22019.1</v>
      </c>
      <c r="I313" s="98">
        <v>14983.8</v>
      </c>
      <c r="J313" s="98">
        <v>12422.73</v>
      </c>
      <c r="K313" s="99">
        <v>1012</v>
      </c>
      <c r="L313" s="162">
        <f>'виды работ '!C308</f>
        <v>20692313</v>
      </c>
      <c r="M313" s="175">
        <v>0</v>
      </c>
      <c r="N313" s="175">
        <v>0</v>
      </c>
      <c r="O313" s="175">
        <v>0</v>
      </c>
      <c r="P313" s="175">
        <f t="shared" ref="P313:P318" si="144">L313</f>
        <v>20692313</v>
      </c>
      <c r="Q313" s="175">
        <f t="shared" ref="Q313:Q319" si="145">L313/H313</f>
        <v>939.74381332570363</v>
      </c>
      <c r="R313" s="162">
        <v>14593.7</v>
      </c>
      <c r="S313" s="24" t="s">
        <v>292</v>
      </c>
      <c r="T313" s="169" t="s">
        <v>245</v>
      </c>
      <c r="U313" s="189"/>
      <c r="V313" s="189"/>
    </row>
    <row r="314" spans="1:22" s="11" customFormat="1" ht="13.2" x14ac:dyDescent="0.25">
      <c r="A314" s="96">
        <f>A313+1</f>
        <v>187</v>
      </c>
      <c r="B314" s="14" t="s">
        <v>404</v>
      </c>
      <c r="C314" s="97">
        <v>1983</v>
      </c>
      <c r="D314" s="98"/>
      <c r="E314" s="169" t="s">
        <v>237</v>
      </c>
      <c r="F314" s="99">
        <v>9</v>
      </c>
      <c r="G314" s="99">
        <v>7</v>
      </c>
      <c r="H314" s="98">
        <v>12831.6</v>
      </c>
      <c r="I314" s="98">
        <v>8745.51</v>
      </c>
      <c r="J314" s="98">
        <v>6725.74</v>
      </c>
      <c r="K314" s="99">
        <v>581</v>
      </c>
      <c r="L314" s="162">
        <f>'виды работ '!C309</f>
        <v>15521193</v>
      </c>
      <c r="M314" s="175">
        <v>0</v>
      </c>
      <c r="N314" s="175">
        <v>0</v>
      </c>
      <c r="O314" s="175">
        <v>0</v>
      </c>
      <c r="P314" s="175">
        <f t="shared" si="144"/>
        <v>15521193</v>
      </c>
      <c r="Q314" s="175">
        <f t="shared" si="145"/>
        <v>1209.6069858786122</v>
      </c>
      <c r="R314" s="162">
        <v>14593.7</v>
      </c>
      <c r="S314" s="24" t="s">
        <v>292</v>
      </c>
      <c r="T314" s="169" t="s">
        <v>245</v>
      </c>
      <c r="U314" s="189"/>
      <c r="V314" s="189"/>
    </row>
    <row r="315" spans="1:22" s="11" customFormat="1" ht="13.2" x14ac:dyDescent="0.25">
      <c r="A315" s="96">
        <f t="shared" ref="A315:A318" si="146">A314+1</f>
        <v>188</v>
      </c>
      <c r="B315" s="14" t="s">
        <v>405</v>
      </c>
      <c r="C315" s="97">
        <v>1985</v>
      </c>
      <c r="D315" s="98"/>
      <c r="E315" s="169" t="s">
        <v>237</v>
      </c>
      <c r="F315" s="99">
        <v>12</v>
      </c>
      <c r="G315" s="99">
        <v>1</v>
      </c>
      <c r="H315" s="98">
        <v>3719.8</v>
      </c>
      <c r="I315" s="98">
        <v>2047.3</v>
      </c>
      <c r="J315" s="98">
        <v>1626</v>
      </c>
      <c r="K315" s="99">
        <v>158</v>
      </c>
      <c r="L315" s="162">
        <f>'виды работ '!C310</f>
        <v>3468990</v>
      </c>
      <c r="M315" s="175">
        <v>0</v>
      </c>
      <c r="N315" s="175">
        <v>0</v>
      </c>
      <c r="O315" s="175">
        <v>0</v>
      </c>
      <c r="P315" s="175">
        <f t="shared" si="144"/>
        <v>3468990</v>
      </c>
      <c r="Q315" s="175">
        <f t="shared" si="145"/>
        <v>932.57433195333078</v>
      </c>
      <c r="R315" s="162">
        <v>14593.7</v>
      </c>
      <c r="S315" s="24" t="s">
        <v>292</v>
      </c>
      <c r="T315" s="169" t="s">
        <v>245</v>
      </c>
      <c r="U315" s="189"/>
      <c r="V315" s="189"/>
    </row>
    <row r="316" spans="1:22" s="11" customFormat="1" ht="13.2" x14ac:dyDescent="0.25">
      <c r="A316" s="96">
        <f t="shared" si="146"/>
        <v>189</v>
      </c>
      <c r="B316" s="14" t="s">
        <v>406</v>
      </c>
      <c r="C316" s="97">
        <v>1985</v>
      </c>
      <c r="D316" s="98"/>
      <c r="E316" s="169" t="s">
        <v>237</v>
      </c>
      <c r="F316" s="99">
        <v>12</v>
      </c>
      <c r="G316" s="99">
        <v>1</v>
      </c>
      <c r="H316" s="98">
        <v>3750.9</v>
      </c>
      <c r="I316" s="98">
        <v>2085.84</v>
      </c>
      <c r="J316" s="98">
        <v>1791.24</v>
      </c>
      <c r="K316" s="99">
        <v>174</v>
      </c>
      <c r="L316" s="162">
        <f>'виды работ '!C311</f>
        <v>3469155</v>
      </c>
      <c r="M316" s="175">
        <v>0</v>
      </c>
      <c r="N316" s="175">
        <v>0</v>
      </c>
      <c r="O316" s="175">
        <v>0</v>
      </c>
      <c r="P316" s="175">
        <f t="shared" si="144"/>
        <v>3469155</v>
      </c>
      <c r="Q316" s="175">
        <f t="shared" si="145"/>
        <v>924.88602735343511</v>
      </c>
      <c r="R316" s="162">
        <v>14593.7</v>
      </c>
      <c r="S316" s="24" t="s">
        <v>292</v>
      </c>
      <c r="T316" s="169" t="s">
        <v>245</v>
      </c>
      <c r="U316" s="189"/>
      <c r="V316" s="189"/>
    </row>
    <row r="317" spans="1:22" s="11" customFormat="1" ht="13.2" x14ac:dyDescent="0.25">
      <c r="A317" s="96">
        <f t="shared" si="146"/>
        <v>190</v>
      </c>
      <c r="B317" s="14" t="s">
        <v>407</v>
      </c>
      <c r="C317" s="97">
        <v>1985</v>
      </c>
      <c r="D317" s="98"/>
      <c r="E317" s="169" t="s">
        <v>237</v>
      </c>
      <c r="F317" s="99">
        <v>12</v>
      </c>
      <c r="G317" s="99">
        <v>1</v>
      </c>
      <c r="H317" s="98">
        <v>3750.9</v>
      </c>
      <c r="I317" s="98">
        <v>2088.5300000000002</v>
      </c>
      <c r="J317" s="98">
        <v>1795.63</v>
      </c>
      <c r="K317" s="99">
        <v>192</v>
      </c>
      <c r="L317" s="162">
        <f>'виды работ '!C312</f>
        <v>3469155</v>
      </c>
      <c r="M317" s="175">
        <v>0</v>
      </c>
      <c r="N317" s="175">
        <v>0</v>
      </c>
      <c r="O317" s="175">
        <v>0</v>
      </c>
      <c r="P317" s="175">
        <f t="shared" si="144"/>
        <v>3469155</v>
      </c>
      <c r="Q317" s="175">
        <f t="shared" si="145"/>
        <v>924.88602735343511</v>
      </c>
      <c r="R317" s="162">
        <v>14593.7</v>
      </c>
      <c r="S317" s="24" t="s">
        <v>292</v>
      </c>
      <c r="T317" s="169" t="s">
        <v>245</v>
      </c>
      <c r="U317" s="189"/>
      <c r="V317" s="189"/>
    </row>
    <row r="318" spans="1:22" s="11" customFormat="1" ht="13.2" x14ac:dyDescent="0.25">
      <c r="A318" s="96">
        <f t="shared" si="146"/>
        <v>191</v>
      </c>
      <c r="B318" s="14" t="s">
        <v>408</v>
      </c>
      <c r="C318" s="97">
        <v>1985</v>
      </c>
      <c r="D318" s="98"/>
      <c r="E318" s="169" t="s">
        <v>237</v>
      </c>
      <c r="F318" s="99">
        <v>12</v>
      </c>
      <c r="G318" s="99">
        <v>1</v>
      </c>
      <c r="H318" s="98">
        <v>3898</v>
      </c>
      <c r="I318" s="98">
        <v>2155.17</v>
      </c>
      <c r="J318" s="98">
        <v>1846.17</v>
      </c>
      <c r="K318" s="99">
        <v>188</v>
      </c>
      <c r="L318" s="162">
        <f>'виды работ '!C313</f>
        <v>3468990</v>
      </c>
      <c r="M318" s="175">
        <v>0</v>
      </c>
      <c r="N318" s="175">
        <v>0</v>
      </c>
      <c r="O318" s="175">
        <v>0</v>
      </c>
      <c r="P318" s="175">
        <f t="shared" si="144"/>
        <v>3468990</v>
      </c>
      <c r="Q318" s="175">
        <f>L318/H318</f>
        <v>889.94099538224725</v>
      </c>
      <c r="R318" s="162">
        <v>14593.7</v>
      </c>
      <c r="S318" s="24" t="s">
        <v>292</v>
      </c>
      <c r="T318" s="169" t="s">
        <v>245</v>
      </c>
      <c r="U318" s="189"/>
      <c r="V318" s="189"/>
    </row>
    <row r="319" spans="1:22" s="11" customFormat="1" ht="13.2" x14ac:dyDescent="0.25">
      <c r="A319" s="267" t="s">
        <v>18</v>
      </c>
      <c r="B319" s="268"/>
      <c r="C319" s="166" t="s">
        <v>236</v>
      </c>
      <c r="D319" s="166" t="s">
        <v>236</v>
      </c>
      <c r="E319" s="166" t="s">
        <v>236</v>
      </c>
      <c r="F319" s="166" t="s">
        <v>236</v>
      </c>
      <c r="G319" s="166" t="s">
        <v>236</v>
      </c>
      <c r="H319" s="162">
        <f>SUM(H313:H318)</f>
        <v>49970.3</v>
      </c>
      <c r="I319" s="162">
        <f t="shared" ref="I319:P319" si="147">SUM(I313:I318)</f>
        <v>32106.149999999994</v>
      </c>
      <c r="J319" s="162">
        <f t="shared" si="147"/>
        <v>26207.510000000002</v>
      </c>
      <c r="K319" s="161">
        <f t="shared" si="147"/>
        <v>2305</v>
      </c>
      <c r="L319" s="162">
        <f>SUM(L313:L318)</f>
        <v>50089796</v>
      </c>
      <c r="M319" s="162">
        <f t="shared" si="147"/>
        <v>0</v>
      </c>
      <c r="N319" s="162">
        <f t="shared" si="147"/>
        <v>0</v>
      </c>
      <c r="O319" s="162">
        <f t="shared" si="147"/>
        <v>0</v>
      </c>
      <c r="P319" s="162">
        <f t="shared" si="147"/>
        <v>50089796</v>
      </c>
      <c r="Q319" s="175">
        <f t="shared" si="145"/>
        <v>1002.391340456231</v>
      </c>
      <c r="R319" s="162" t="s">
        <v>236</v>
      </c>
      <c r="S319" s="24" t="s">
        <v>236</v>
      </c>
      <c r="T319" s="24" t="s">
        <v>236</v>
      </c>
      <c r="U319" s="189">
        <f>'[49]характеристика мкд'!$L$22</f>
        <v>51157806</v>
      </c>
      <c r="V319" s="189">
        <f>'[49]виды работ '!$C$17</f>
        <v>1068010</v>
      </c>
    </row>
    <row r="320" spans="1:22" s="11" customFormat="1" ht="15.75" customHeight="1" x14ac:dyDescent="0.25">
      <c r="A320" s="275" t="s">
        <v>170</v>
      </c>
      <c r="B320" s="250"/>
      <c r="C320" s="250"/>
      <c r="D320" s="250"/>
      <c r="E320" s="251"/>
      <c r="F320" s="276"/>
      <c r="G320" s="276"/>
      <c r="H320" s="276"/>
      <c r="I320" s="276"/>
      <c r="J320" s="276"/>
      <c r="K320" s="276"/>
      <c r="L320" s="276"/>
      <c r="M320" s="276"/>
      <c r="N320" s="276"/>
      <c r="O320" s="276"/>
      <c r="P320" s="276"/>
      <c r="Q320" s="276"/>
      <c r="R320" s="276"/>
      <c r="S320" s="276"/>
      <c r="T320" s="276"/>
      <c r="U320" s="189"/>
      <c r="V320" s="189"/>
    </row>
    <row r="321" spans="1:22" s="11" customFormat="1" ht="13.2" x14ac:dyDescent="0.25">
      <c r="A321" s="31">
        <f>A318+1</f>
        <v>192</v>
      </c>
      <c r="B321" s="14" t="s">
        <v>409</v>
      </c>
      <c r="C321" s="26">
        <v>1988</v>
      </c>
      <c r="D321" s="169"/>
      <c r="E321" s="169" t="s">
        <v>237</v>
      </c>
      <c r="F321" s="168">
        <v>5</v>
      </c>
      <c r="G321" s="168">
        <v>4</v>
      </c>
      <c r="H321" s="162">
        <v>4199.5600000000004</v>
      </c>
      <c r="I321" s="162">
        <v>3090.82</v>
      </c>
      <c r="J321" s="162">
        <v>2411.62</v>
      </c>
      <c r="K321" s="168">
        <v>185</v>
      </c>
      <c r="L321" s="162">
        <f>'виды работ '!C316</f>
        <v>7991440</v>
      </c>
      <c r="M321" s="175">
        <v>0</v>
      </c>
      <c r="N321" s="175">
        <v>0</v>
      </c>
      <c r="O321" s="175">
        <v>0</v>
      </c>
      <c r="P321" s="175">
        <f>L321</f>
        <v>7991440</v>
      </c>
      <c r="Q321" s="175">
        <f>L321/H321</f>
        <v>1902.9231633790205</v>
      </c>
      <c r="R321" s="162">
        <v>14593.7</v>
      </c>
      <c r="S321" s="24" t="s">
        <v>292</v>
      </c>
      <c r="T321" s="169" t="s">
        <v>245</v>
      </c>
      <c r="U321" s="189"/>
      <c r="V321" s="189"/>
    </row>
    <row r="322" spans="1:22" s="11" customFormat="1" ht="13.2" x14ac:dyDescent="0.25">
      <c r="A322" s="269" t="s">
        <v>18</v>
      </c>
      <c r="B322" s="269"/>
      <c r="C322" s="166" t="s">
        <v>236</v>
      </c>
      <c r="D322" s="166" t="s">
        <v>236</v>
      </c>
      <c r="E322" s="166" t="s">
        <v>236</v>
      </c>
      <c r="F322" s="166" t="s">
        <v>236</v>
      </c>
      <c r="G322" s="166" t="s">
        <v>236</v>
      </c>
      <c r="H322" s="162">
        <f>SUM(H321)</f>
        <v>4199.5600000000004</v>
      </c>
      <c r="I322" s="162">
        <f t="shared" ref="I322:P322" si="148">SUM(I321)</f>
        <v>3090.82</v>
      </c>
      <c r="J322" s="162">
        <f t="shared" si="148"/>
        <v>2411.62</v>
      </c>
      <c r="K322" s="161">
        <f t="shared" si="148"/>
        <v>185</v>
      </c>
      <c r="L322" s="162">
        <f t="shared" si="148"/>
        <v>7991440</v>
      </c>
      <c r="M322" s="162">
        <f t="shared" si="148"/>
        <v>0</v>
      </c>
      <c r="N322" s="162">
        <f t="shared" si="148"/>
        <v>0</v>
      </c>
      <c r="O322" s="162">
        <f t="shared" si="148"/>
        <v>0</v>
      </c>
      <c r="P322" s="162">
        <f t="shared" si="148"/>
        <v>7991440</v>
      </c>
      <c r="Q322" s="175">
        <f>L322/H322</f>
        <v>1902.9231633790205</v>
      </c>
      <c r="R322" s="30" t="s">
        <v>236</v>
      </c>
      <c r="S322" s="24" t="s">
        <v>236</v>
      </c>
      <c r="T322" s="24" t="s">
        <v>236</v>
      </c>
      <c r="U322" s="189">
        <f>'[50]характеристика мкд'!$L$17</f>
        <v>8125083</v>
      </c>
      <c r="V322" s="189">
        <f>'[50]виды работ '!$C$12</f>
        <v>133643</v>
      </c>
    </row>
    <row r="323" spans="1:22" s="11" customFormat="1" ht="15.75" customHeight="1" x14ac:dyDescent="0.25">
      <c r="A323" s="271" t="s">
        <v>171</v>
      </c>
      <c r="B323" s="272"/>
      <c r="C323" s="272"/>
      <c r="D323" s="272"/>
      <c r="E323" s="273"/>
      <c r="F323" s="274"/>
      <c r="G323" s="274"/>
      <c r="H323" s="274"/>
      <c r="I323" s="274"/>
      <c r="J323" s="274"/>
      <c r="K323" s="274"/>
      <c r="L323" s="274"/>
      <c r="M323" s="274"/>
      <c r="N323" s="274"/>
      <c r="O323" s="274"/>
      <c r="P323" s="274"/>
      <c r="Q323" s="274"/>
      <c r="R323" s="274"/>
      <c r="S323" s="274"/>
      <c r="T323" s="274"/>
      <c r="U323" s="189"/>
      <c r="V323" s="189"/>
    </row>
    <row r="324" spans="1:22" s="11" customFormat="1" ht="13.2" x14ac:dyDescent="0.25">
      <c r="A324" s="31">
        <f>A321+1</f>
        <v>193</v>
      </c>
      <c r="B324" s="14" t="s">
        <v>410</v>
      </c>
      <c r="C324" s="168">
        <v>1964</v>
      </c>
      <c r="D324" s="168"/>
      <c r="E324" s="169" t="s">
        <v>233</v>
      </c>
      <c r="F324" s="168">
        <v>2</v>
      </c>
      <c r="G324" s="168">
        <v>2</v>
      </c>
      <c r="H324" s="168">
        <v>733.32</v>
      </c>
      <c r="I324" s="168">
        <v>641.82000000000005</v>
      </c>
      <c r="J324" s="168">
        <v>522.94000000000005</v>
      </c>
      <c r="K324" s="168">
        <v>28</v>
      </c>
      <c r="L324" s="162">
        <f>'виды работ '!C319</f>
        <v>301307</v>
      </c>
      <c r="M324" s="175">
        <v>0</v>
      </c>
      <c r="N324" s="175">
        <v>0</v>
      </c>
      <c r="O324" s="175">
        <v>0</v>
      </c>
      <c r="P324" s="175">
        <f>L324</f>
        <v>301307</v>
      </c>
      <c r="Q324" s="175">
        <f>L324/H324</f>
        <v>410.88065237549773</v>
      </c>
      <c r="R324" s="162">
        <v>14593.7</v>
      </c>
      <c r="S324" s="24" t="s">
        <v>292</v>
      </c>
      <c r="T324" s="169" t="s">
        <v>245</v>
      </c>
      <c r="U324" s="189"/>
      <c r="V324" s="189"/>
    </row>
    <row r="325" spans="1:22" s="11" customFormat="1" ht="13.2" x14ac:dyDescent="0.25">
      <c r="A325" s="267" t="s">
        <v>18</v>
      </c>
      <c r="B325" s="268"/>
      <c r="C325" s="166" t="s">
        <v>236</v>
      </c>
      <c r="D325" s="166" t="s">
        <v>236</v>
      </c>
      <c r="E325" s="166" t="s">
        <v>236</v>
      </c>
      <c r="F325" s="166" t="s">
        <v>236</v>
      </c>
      <c r="G325" s="166" t="s">
        <v>236</v>
      </c>
      <c r="H325" s="168">
        <f>SUM(H324)</f>
        <v>733.32</v>
      </c>
      <c r="I325" s="168">
        <f t="shared" ref="I325:P325" si="149">SUM(I324)</f>
        <v>641.82000000000005</v>
      </c>
      <c r="J325" s="168">
        <f t="shared" si="149"/>
        <v>522.94000000000005</v>
      </c>
      <c r="K325" s="168">
        <f t="shared" si="149"/>
        <v>28</v>
      </c>
      <c r="L325" s="162">
        <f t="shared" si="149"/>
        <v>301307</v>
      </c>
      <c r="M325" s="162">
        <f t="shared" si="149"/>
        <v>0</v>
      </c>
      <c r="N325" s="162">
        <f t="shared" si="149"/>
        <v>0</v>
      </c>
      <c r="O325" s="162">
        <f t="shared" si="149"/>
        <v>0</v>
      </c>
      <c r="P325" s="162">
        <f t="shared" si="149"/>
        <v>301307</v>
      </c>
      <c r="Q325" s="175">
        <f>L325/H325</f>
        <v>410.88065237549773</v>
      </c>
      <c r="R325" s="30" t="s">
        <v>236</v>
      </c>
      <c r="S325" s="24" t="s">
        <v>236</v>
      </c>
      <c r="T325" s="24" t="s">
        <v>236</v>
      </c>
      <c r="U325" s="189">
        <f>'[51]характеристика мкд'!$L$17</f>
        <v>301307</v>
      </c>
      <c r="V325" s="189">
        <f>'[51]виды работ '!$C$12</f>
        <v>0</v>
      </c>
    </row>
    <row r="326" spans="1:22" s="11" customFormat="1" ht="15.75" customHeight="1" x14ac:dyDescent="0.25">
      <c r="A326" s="229" t="s">
        <v>172</v>
      </c>
      <c r="B326" s="230"/>
      <c r="C326" s="230"/>
      <c r="D326" s="230"/>
      <c r="E326" s="231"/>
      <c r="F326" s="211"/>
      <c r="G326" s="211"/>
      <c r="H326" s="211"/>
      <c r="I326" s="211"/>
      <c r="J326" s="211"/>
      <c r="K326" s="211"/>
      <c r="L326" s="211"/>
      <c r="M326" s="211"/>
      <c r="N326" s="211"/>
      <c r="O326" s="211"/>
      <c r="P326" s="211"/>
      <c r="Q326" s="211"/>
      <c r="R326" s="211"/>
      <c r="S326" s="211"/>
      <c r="T326" s="211"/>
      <c r="U326" s="189"/>
      <c r="V326" s="189"/>
    </row>
    <row r="327" spans="1:22" s="11" customFormat="1" ht="13.2" x14ac:dyDescent="0.25">
      <c r="A327" s="31">
        <f>A324+1</f>
        <v>194</v>
      </c>
      <c r="B327" s="14" t="s">
        <v>411</v>
      </c>
      <c r="C327" s="168">
        <v>1960</v>
      </c>
      <c r="D327" s="168"/>
      <c r="E327" s="169" t="s">
        <v>268</v>
      </c>
      <c r="F327" s="168">
        <v>2</v>
      </c>
      <c r="G327" s="168">
        <v>1</v>
      </c>
      <c r="H327" s="162">
        <v>349.63</v>
      </c>
      <c r="I327" s="162">
        <v>349.84</v>
      </c>
      <c r="J327" s="162">
        <v>216.28</v>
      </c>
      <c r="K327" s="161">
        <v>20</v>
      </c>
      <c r="L327" s="162">
        <f>'виды работ '!C322</f>
        <v>1067956</v>
      </c>
      <c r="M327" s="175">
        <v>0</v>
      </c>
      <c r="N327" s="175">
        <v>0</v>
      </c>
      <c r="O327" s="175">
        <v>0</v>
      </c>
      <c r="P327" s="175">
        <f t="shared" ref="P327" si="150">L327</f>
        <v>1067956</v>
      </c>
      <c r="Q327" s="175">
        <f t="shared" ref="Q327:Q330" si="151">L327/H327</f>
        <v>3054.5319337585447</v>
      </c>
      <c r="R327" s="162">
        <v>14593.7</v>
      </c>
      <c r="S327" s="24" t="s">
        <v>292</v>
      </c>
      <c r="T327" s="169" t="s">
        <v>245</v>
      </c>
      <c r="U327" s="189"/>
      <c r="V327" s="189"/>
    </row>
    <row r="328" spans="1:22" s="11" customFormat="1" ht="13.2" x14ac:dyDescent="0.25">
      <c r="A328" s="31">
        <f>A327+1</f>
        <v>195</v>
      </c>
      <c r="B328" s="14" t="s">
        <v>412</v>
      </c>
      <c r="C328" s="168">
        <v>1959</v>
      </c>
      <c r="D328" s="168"/>
      <c r="E328" s="169" t="s">
        <v>233</v>
      </c>
      <c r="F328" s="168">
        <v>2</v>
      </c>
      <c r="G328" s="168">
        <v>1</v>
      </c>
      <c r="H328" s="162">
        <v>370.6</v>
      </c>
      <c r="I328" s="162">
        <v>362.51</v>
      </c>
      <c r="J328" s="162">
        <v>180.8</v>
      </c>
      <c r="K328" s="161">
        <v>29</v>
      </c>
      <c r="L328" s="162">
        <f>'виды работ '!C323</f>
        <v>4356488</v>
      </c>
      <c r="M328" s="175">
        <v>0</v>
      </c>
      <c r="N328" s="175">
        <v>0</v>
      </c>
      <c r="O328" s="175">
        <v>0</v>
      </c>
      <c r="P328" s="175">
        <f t="shared" ref="P328" si="152">L328</f>
        <v>4356488</v>
      </c>
      <c r="Q328" s="175">
        <f t="shared" ref="Q328" si="153">L328/H328</f>
        <v>11755.229357798164</v>
      </c>
      <c r="R328" s="162">
        <v>14593.7</v>
      </c>
      <c r="S328" s="24" t="s">
        <v>292</v>
      </c>
      <c r="T328" s="169" t="s">
        <v>245</v>
      </c>
      <c r="U328" s="189"/>
      <c r="V328" s="189"/>
    </row>
    <row r="329" spans="1:22" s="11" customFormat="1" ht="13.2" x14ac:dyDescent="0.25">
      <c r="A329" s="267" t="s">
        <v>18</v>
      </c>
      <c r="B329" s="268"/>
      <c r="C329" s="166" t="s">
        <v>236</v>
      </c>
      <c r="D329" s="166" t="s">
        <v>236</v>
      </c>
      <c r="E329" s="166" t="s">
        <v>236</v>
      </c>
      <c r="F329" s="166" t="s">
        <v>236</v>
      </c>
      <c r="G329" s="166" t="s">
        <v>236</v>
      </c>
      <c r="H329" s="162">
        <f>SUM(H327:H328)</f>
        <v>720.23</v>
      </c>
      <c r="I329" s="162">
        <f t="shared" ref="I329:P329" si="154">SUM(I327:I328)</f>
        <v>712.34999999999991</v>
      </c>
      <c r="J329" s="162">
        <f t="shared" si="154"/>
        <v>397.08000000000004</v>
      </c>
      <c r="K329" s="161">
        <f t="shared" si="154"/>
        <v>49</v>
      </c>
      <c r="L329" s="162">
        <f>SUM(L327:L328)</f>
        <v>5424444</v>
      </c>
      <c r="M329" s="162">
        <f t="shared" si="154"/>
        <v>0</v>
      </c>
      <c r="N329" s="162">
        <f t="shared" si="154"/>
        <v>0</v>
      </c>
      <c r="O329" s="162">
        <f t="shared" si="154"/>
        <v>0</v>
      </c>
      <c r="P329" s="162">
        <f t="shared" si="154"/>
        <v>5424444</v>
      </c>
      <c r="Q329" s="175">
        <f t="shared" si="151"/>
        <v>7531.5440900823351</v>
      </c>
      <c r="R329" s="30" t="s">
        <v>236</v>
      </c>
      <c r="S329" s="24" t="s">
        <v>236</v>
      </c>
      <c r="T329" s="24" t="s">
        <v>236</v>
      </c>
      <c r="U329" s="189">
        <f>'[52]характеристика мкд'!$L$18</f>
        <v>5540047</v>
      </c>
      <c r="V329" s="189">
        <f>'[52]виды работ '!$C$13</f>
        <v>115603</v>
      </c>
    </row>
    <row r="330" spans="1:22" s="12" customFormat="1" ht="13.2" x14ac:dyDescent="0.25">
      <c r="A330" s="261" t="s">
        <v>173</v>
      </c>
      <c r="B330" s="262"/>
      <c r="C330" s="263"/>
      <c r="D330" s="165" t="s">
        <v>236</v>
      </c>
      <c r="E330" s="165" t="s">
        <v>236</v>
      </c>
      <c r="F330" s="165" t="s">
        <v>236</v>
      </c>
      <c r="G330" s="165" t="s">
        <v>236</v>
      </c>
      <c r="H330" s="18">
        <f t="shared" ref="H330:P330" si="155">H296+H300+H303+H307+H322+H325+H329+H319+H311</f>
        <v>90308.45</v>
      </c>
      <c r="I330" s="18">
        <f t="shared" si="155"/>
        <v>65654.279999999984</v>
      </c>
      <c r="J330" s="18">
        <f t="shared" si="155"/>
        <v>53009.700000000004</v>
      </c>
      <c r="K330" s="23">
        <f t="shared" si="155"/>
        <v>3958</v>
      </c>
      <c r="L330" s="18">
        <f>L296+L300+L303+L307+L322+L325+L329+L319+L311</f>
        <v>109735265</v>
      </c>
      <c r="M330" s="18">
        <f t="shared" si="155"/>
        <v>0</v>
      </c>
      <c r="N330" s="18">
        <f t="shared" si="155"/>
        <v>0</v>
      </c>
      <c r="O330" s="18">
        <f t="shared" si="155"/>
        <v>0</v>
      </c>
      <c r="P330" s="18">
        <f t="shared" si="155"/>
        <v>109735265</v>
      </c>
      <c r="Q330" s="164">
        <f t="shared" si="151"/>
        <v>1215.1162488117116</v>
      </c>
      <c r="R330" s="35" t="s">
        <v>236</v>
      </c>
      <c r="S330" s="36" t="s">
        <v>236</v>
      </c>
      <c r="T330" s="36" t="s">
        <v>236</v>
      </c>
      <c r="U330" s="18">
        <f>U296+U300+U303+U307+U322+U325+U329+U319+U311</f>
        <v>111928855</v>
      </c>
      <c r="V330" s="18">
        <f>V296+V300+V303+V307+V322+V325+V329+V319+V311</f>
        <v>2193590</v>
      </c>
    </row>
    <row r="331" spans="1:22" s="11" customFormat="1" ht="15" customHeight="1" x14ac:dyDescent="0.25">
      <c r="A331" s="214" t="s">
        <v>60</v>
      </c>
      <c r="B331" s="214"/>
      <c r="C331" s="214"/>
      <c r="D331" s="214"/>
      <c r="E331" s="214"/>
      <c r="F331" s="214"/>
      <c r="G331" s="214"/>
      <c r="H331" s="214"/>
      <c r="I331" s="214"/>
      <c r="J331" s="214"/>
      <c r="K331" s="214"/>
      <c r="L331" s="214"/>
      <c r="M331" s="214"/>
      <c r="N331" s="214"/>
      <c r="O331" s="214"/>
      <c r="P331" s="214"/>
      <c r="Q331" s="214"/>
      <c r="R331" s="214"/>
      <c r="S331" s="214"/>
      <c r="T331" s="214"/>
    </row>
    <row r="332" spans="1:22" s="11" customFormat="1" ht="15.75" customHeight="1" x14ac:dyDescent="0.25">
      <c r="A332" s="229" t="s">
        <v>61</v>
      </c>
      <c r="B332" s="230"/>
      <c r="C332" s="230"/>
      <c r="D332" s="230"/>
      <c r="E332" s="231"/>
      <c r="F332" s="211"/>
      <c r="G332" s="211"/>
      <c r="H332" s="211"/>
      <c r="I332" s="211"/>
      <c r="J332" s="211"/>
      <c r="K332" s="211"/>
      <c r="L332" s="211"/>
      <c r="M332" s="211"/>
      <c r="N332" s="211"/>
      <c r="O332" s="211"/>
      <c r="P332" s="211"/>
      <c r="Q332" s="211"/>
      <c r="R332" s="211"/>
      <c r="S332" s="211"/>
      <c r="T332" s="211"/>
    </row>
    <row r="333" spans="1:22" s="11" customFormat="1" ht="13.2" x14ac:dyDescent="0.25">
      <c r="A333" s="31">
        <f>A328+1</f>
        <v>196</v>
      </c>
      <c r="B333" s="14" t="s">
        <v>62</v>
      </c>
      <c r="C333" s="32">
        <v>1971</v>
      </c>
      <c r="D333" s="33"/>
      <c r="E333" s="169" t="s">
        <v>237</v>
      </c>
      <c r="F333" s="31">
        <v>5</v>
      </c>
      <c r="G333" s="31">
        <v>8</v>
      </c>
      <c r="H333" s="75">
        <v>7891.3</v>
      </c>
      <c r="I333" s="75">
        <v>5768.9</v>
      </c>
      <c r="J333" s="75">
        <v>5015.6000000000004</v>
      </c>
      <c r="K333" s="174">
        <v>190</v>
      </c>
      <c r="L333" s="162">
        <f>'виды работ '!C328</f>
        <v>20994736</v>
      </c>
      <c r="M333" s="175">
        <v>0</v>
      </c>
      <c r="N333" s="175">
        <v>0</v>
      </c>
      <c r="O333" s="175">
        <v>0</v>
      </c>
      <c r="P333" s="175">
        <f t="shared" ref="P333:P341" si="156">L333</f>
        <v>20994736</v>
      </c>
      <c r="Q333" s="175">
        <f t="shared" ref="Q333:Q341" si="157">L333/H333</f>
        <v>2660.4914272680039</v>
      </c>
      <c r="R333" s="162">
        <v>14593.7</v>
      </c>
      <c r="S333" s="24" t="s">
        <v>292</v>
      </c>
      <c r="T333" s="169" t="s">
        <v>245</v>
      </c>
    </row>
    <row r="334" spans="1:22" s="11" customFormat="1" ht="13.2" x14ac:dyDescent="0.25">
      <c r="A334" s="31">
        <f>A333+1</f>
        <v>197</v>
      </c>
      <c r="B334" s="14" t="s">
        <v>63</v>
      </c>
      <c r="C334" s="32">
        <v>1978</v>
      </c>
      <c r="D334" s="33"/>
      <c r="E334" s="169" t="s">
        <v>237</v>
      </c>
      <c r="F334" s="31">
        <v>5</v>
      </c>
      <c r="G334" s="31">
        <v>6</v>
      </c>
      <c r="H334" s="75">
        <v>6156.2</v>
      </c>
      <c r="I334" s="75">
        <v>4640.1000000000004</v>
      </c>
      <c r="J334" s="75">
        <v>4095.3</v>
      </c>
      <c r="K334" s="174">
        <v>192</v>
      </c>
      <c r="L334" s="162">
        <f>'виды работ '!C329</f>
        <v>16677391</v>
      </c>
      <c r="M334" s="175">
        <v>0</v>
      </c>
      <c r="N334" s="175">
        <v>0</v>
      </c>
      <c r="O334" s="175">
        <v>0</v>
      </c>
      <c r="P334" s="175">
        <f t="shared" si="156"/>
        <v>16677391</v>
      </c>
      <c r="Q334" s="175">
        <f t="shared" si="157"/>
        <v>2709.039829765115</v>
      </c>
      <c r="R334" s="162">
        <v>14593.7</v>
      </c>
      <c r="S334" s="24" t="s">
        <v>292</v>
      </c>
      <c r="T334" s="169" t="s">
        <v>245</v>
      </c>
    </row>
    <row r="335" spans="1:22" s="11" customFormat="1" ht="13.2" x14ac:dyDescent="0.25">
      <c r="A335" s="31">
        <f t="shared" ref="A335:A345" si="158">A334+1</f>
        <v>198</v>
      </c>
      <c r="B335" s="14" t="s">
        <v>413</v>
      </c>
      <c r="C335" s="32">
        <v>1986</v>
      </c>
      <c r="D335" s="33"/>
      <c r="E335" s="169" t="s">
        <v>233</v>
      </c>
      <c r="F335" s="31">
        <v>3</v>
      </c>
      <c r="G335" s="31">
        <v>1</v>
      </c>
      <c r="H335" s="162">
        <v>2424.6999999999998</v>
      </c>
      <c r="I335" s="162">
        <v>1434.6</v>
      </c>
      <c r="J335" s="162">
        <v>673.5</v>
      </c>
      <c r="K335" s="174">
        <v>74</v>
      </c>
      <c r="L335" s="162">
        <f>'виды работ '!C330</f>
        <v>3537014</v>
      </c>
      <c r="M335" s="175">
        <v>0</v>
      </c>
      <c r="N335" s="175">
        <v>0</v>
      </c>
      <c r="O335" s="175">
        <v>0</v>
      </c>
      <c r="P335" s="175">
        <f t="shared" si="156"/>
        <v>3537014</v>
      </c>
      <c r="Q335" s="175">
        <f t="shared" si="157"/>
        <v>1458.7429372705903</v>
      </c>
      <c r="R335" s="162">
        <v>14593.7</v>
      </c>
      <c r="S335" s="24" t="s">
        <v>292</v>
      </c>
      <c r="T335" s="169" t="s">
        <v>245</v>
      </c>
    </row>
    <row r="336" spans="1:22" s="11" customFormat="1" ht="13.2" x14ac:dyDescent="0.25">
      <c r="A336" s="31">
        <f t="shared" si="158"/>
        <v>199</v>
      </c>
      <c r="B336" s="14" t="s">
        <v>414</v>
      </c>
      <c r="C336" s="32">
        <v>1987</v>
      </c>
      <c r="D336" s="33"/>
      <c r="E336" s="169" t="s">
        <v>237</v>
      </c>
      <c r="F336" s="31">
        <v>5</v>
      </c>
      <c r="G336" s="31">
        <v>6</v>
      </c>
      <c r="H336" s="26">
        <v>4983.2999999999993</v>
      </c>
      <c r="I336" s="75">
        <v>4501.3999999999996</v>
      </c>
      <c r="J336" s="75">
        <v>3712.7</v>
      </c>
      <c r="K336" s="174">
        <v>220</v>
      </c>
      <c r="L336" s="162">
        <f>'виды работ '!C331</f>
        <v>5574520</v>
      </c>
      <c r="M336" s="175">
        <v>0</v>
      </c>
      <c r="N336" s="175">
        <v>0</v>
      </c>
      <c r="O336" s="175">
        <v>0</v>
      </c>
      <c r="P336" s="175">
        <f t="shared" si="156"/>
        <v>5574520</v>
      </c>
      <c r="Q336" s="175">
        <f t="shared" si="157"/>
        <v>1118.6402584632674</v>
      </c>
      <c r="R336" s="162">
        <v>14593.7</v>
      </c>
      <c r="S336" s="24" t="s">
        <v>292</v>
      </c>
      <c r="T336" s="169" t="s">
        <v>245</v>
      </c>
    </row>
    <row r="337" spans="1:23" s="11" customFormat="1" ht="13.2" x14ac:dyDescent="0.25">
      <c r="A337" s="31">
        <f t="shared" si="158"/>
        <v>200</v>
      </c>
      <c r="B337" s="14" t="s">
        <v>415</v>
      </c>
      <c r="C337" s="32">
        <v>1984</v>
      </c>
      <c r="D337" s="33"/>
      <c r="E337" s="169" t="s">
        <v>237</v>
      </c>
      <c r="F337" s="31">
        <v>5</v>
      </c>
      <c r="G337" s="31">
        <v>4</v>
      </c>
      <c r="H337" s="75">
        <v>4879.1000000000004</v>
      </c>
      <c r="I337" s="75">
        <v>3039.6</v>
      </c>
      <c r="J337" s="75">
        <v>2677.2</v>
      </c>
      <c r="K337" s="174">
        <v>134</v>
      </c>
      <c r="L337" s="162">
        <f>'виды работ '!C332</f>
        <v>12745251</v>
      </c>
      <c r="M337" s="175">
        <v>0</v>
      </c>
      <c r="N337" s="175">
        <v>0</v>
      </c>
      <c r="O337" s="175">
        <v>0</v>
      </c>
      <c r="P337" s="175">
        <f t="shared" si="156"/>
        <v>12745251</v>
      </c>
      <c r="Q337" s="175">
        <f t="shared" si="157"/>
        <v>2612.2135229857963</v>
      </c>
      <c r="R337" s="162">
        <v>14593.7</v>
      </c>
      <c r="S337" s="24" t="s">
        <v>292</v>
      </c>
      <c r="T337" s="169" t="s">
        <v>245</v>
      </c>
    </row>
    <row r="338" spans="1:23" s="11" customFormat="1" ht="13.2" x14ac:dyDescent="0.25">
      <c r="A338" s="31">
        <f t="shared" si="158"/>
        <v>201</v>
      </c>
      <c r="B338" s="14" t="s">
        <v>416</v>
      </c>
      <c r="C338" s="32">
        <v>1964</v>
      </c>
      <c r="D338" s="33"/>
      <c r="E338" s="169" t="s">
        <v>233</v>
      </c>
      <c r="F338" s="31">
        <v>5</v>
      </c>
      <c r="G338" s="31">
        <v>4</v>
      </c>
      <c r="H338" s="162">
        <v>4381.2</v>
      </c>
      <c r="I338" s="26">
        <v>3204.5</v>
      </c>
      <c r="J338" s="162">
        <v>2440.1</v>
      </c>
      <c r="K338" s="174">
        <v>102</v>
      </c>
      <c r="L338" s="162">
        <f>'виды работ '!C333</f>
        <v>3129528</v>
      </c>
      <c r="M338" s="175">
        <v>0</v>
      </c>
      <c r="N338" s="175">
        <v>0</v>
      </c>
      <c r="O338" s="175">
        <v>0</v>
      </c>
      <c r="P338" s="175">
        <f t="shared" si="156"/>
        <v>3129528</v>
      </c>
      <c r="Q338" s="175">
        <f t="shared" si="157"/>
        <v>714.30840865516302</v>
      </c>
      <c r="R338" s="162">
        <v>14593.7</v>
      </c>
      <c r="S338" s="24" t="s">
        <v>292</v>
      </c>
      <c r="T338" s="169" t="s">
        <v>245</v>
      </c>
    </row>
    <row r="339" spans="1:23" s="11" customFormat="1" ht="13.2" x14ac:dyDescent="0.25">
      <c r="A339" s="31">
        <f t="shared" si="158"/>
        <v>202</v>
      </c>
      <c r="B339" s="14" t="s">
        <v>417</v>
      </c>
      <c r="C339" s="32">
        <v>1970</v>
      </c>
      <c r="D339" s="33"/>
      <c r="E339" s="169" t="s">
        <v>233</v>
      </c>
      <c r="F339" s="31">
        <v>5</v>
      </c>
      <c r="G339" s="31">
        <v>6</v>
      </c>
      <c r="H339" s="75">
        <v>5849.5</v>
      </c>
      <c r="I339" s="28">
        <v>4185.8999999999996</v>
      </c>
      <c r="J339" s="75">
        <v>3406.2</v>
      </c>
      <c r="K339" s="161">
        <v>167</v>
      </c>
      <c r="L339" s="162">
        <f>'виды работ '!C334</f>
        <v>5052918</v>
      </c>
      <c r="M339" s="175">
        <v>0</v>
      </c>
      <c r="N339" s="175">
        <v>0</v>
      </c>
      <c r="O339" s="175">
        <v>0</v>
      </c>
      <c r="P339" s="175">
        <f t="shared" si="156"/>
        <v>5052918</v>
      </c>
      <c r="Q339" s="175">
        <f t="shared" si="157"/>
        <v>863.820497478417</v>
      </c>
      <c r="R339" s="162">
        <v>14593.7</v>
      </c>
      <c r="S339" s="24" t="s">
        <v>292</v>
      </c>
      <c r="T339" s="169" t="s">
        <v>245</v>
      </c>
    </row>
    <row r="340" spans="1:23" s="11" customFormat="1" ht="13.2" x14ac:dyDescent="0.25">
      <c r="A340" s="31">
        <f t="shared" si="158"/>
        <v>203</v>
      </c>
      <c r="B340" s="14" t="s">
        <v>418</v>
      </c>
      <c r="C340" s="32">
        <v>1972</v>
      </c>
      <c r="D340" s="33"/>
      <c r="E340" s="169" t="s">
        <v>233</v>
      </c>
      <c r="F340" s="31">
        <v>5</v>
      </c>
      <c r="G340" s="31">
        <v>8</v>
      </c>
      <c r="H340" s="75">
        <v>8111.5</v>
      </c>
      <c r="I340" s="75">
        <v>5781.3</v>
      </c>
      <c r="J340" s="75">
        <v>4679.5</v>
      </c>
      <c r="K340" s="174">
        <v>261</v>
      </c>
      <c r="L340" s="162">
        <f>'виды работ '!C335</f>
        <v>5844816</v>
      </c>
      <c r="M340" s="175">
        <v>0</v>
      </c>
      <c r="N340" s="175">
        <v>0</v>
      </c>
      <c r="O340" s="175">
        <v>0</v>
      </c>
      <c r="P340" s="175">
        <f t="shared" si="156"/>
        <v>5844816</v>
      </c>
      <c r="Q340" s="175">
        <f t="shared" si="157"/>
        <v>720.5592060654626</v>
      </c>
      <c r="R340" s="162">
        <v>14593.7</v>
      </c>
      <c r="S340" s="24" t="s">
        <v>292</v>
      </c>
      <c r="T340" s="169" t="s">
        <v>245</v>
      </c>
    </row>
    <row r="341" spans="1:23" s="11" customFormat="1" ht="13.2" x14ac:dyDescent="0.25">
      <c r="A341" s="31">
        <f t="shared" si="158"/>
        <v>204</v>
      </c>
      <c r="B341" s="14" t="s">
        <v>64</v>
      </c>
      <c r="C341" s="31">
        <v>1984</v>
      </c>
      <c r="D341" s="33"/>
      <c r="E341" s="169" t="s">
        <v>237</v>
      </c>
      <c r="F341" s="31">
        <v>5</v>
      </c>
      <c r="G341" s="31">
        <v>6</v>
      </c>
      <c r="H341" s="75">
        <v>7568.7</v>
      </c>
      <c r="I341" s="75">
        <v>4650.1000000000004</v>
      </c>
      <c r="J341" s="75">
        <v>3955.6</v>
      </c>
      <c r="K341" s="161">
        <v>233</v>
      </c>
      <c r="L341" s="162">
        <f>'виды работ '!C336</f>
        <v>5601669</v>
      </c>
      <c r="M341" s="175">
        <v>0</v>
      </c>
      <c r="N341" s="175">
        <v>0</v>
      </c>
      <c r="O341" s="175">
        <v>0</v>
      </c>
      <c r="P341" s="175">
        <f t="shared" si="156"/>
        <v>5601669</v>
      </c>
      <c r="Q341" s="175">
        <f t="shared" si="157"/>
        <v>740.1097942843553</v>
      </c>
      <c r="R341" s="162">
        <v>14593.7</v>
      </c>
      <c r="S341" s="24" t="s">
        <v>292</v>
      </c>
      <c r="T341" s="169" t="s">
        <v>245</v>
      </c>
    </row>
    <row r="342" spans="1:23" s="11" customFormat="1" ht="13.2" x14ac:dyDescent="0.25">
      <c r="A342" s="31">
        <f t="shared" si="158"/>
        <v>205</v>
      </c>
      <c r="B342" s="14" t="s">
        <v>419</v>
      </c>
      <c r="C342" s="32">
        <v>1983</v>
      </c>
      <c r="D342" s="33"/>
      <c r="E342" s="169" t="s">
        <v>237</v>
      </c>
      <c r="F342" s="31">
        <v>5</v>
      </c>
      <c r="G342" s="31">
        <v>5</v>
      </c>
      <c r="H342" s="162">
        <v>5790.7</v>
      </c>
      <c r="I342" s="162">
        <v>3484.7</v>
      </c>
      <c r="J342" s="162">
        <v>1311.7</v>
      </c>
      <c r="K342" s="174">
        <v>135</v>
      </c>
      <c r="L342" s="175">
        <f>'виды работ '!C337</f>
        <v>911996</v>
      </c>
      <c r="M342" s="175">
        <v>0</v>
      </c>
      <c r="N342" s="175">
        <v>0</v>
      </c>
      <c r="O342" s="175">
        <v>0</v>
      </c>
      <c r="P342" s="175">
        <f t="shared" ref="P342:P345" si="159">L342</f>
        <v>911996</v>
      </c>
      <c r="Q342" s="175">
        <f t="shared" ref="Q342:Q345" si="160">L342/H342</f>
        <v>157.49322189027234</v>
      </c>
      <c r="R342" s="162">
        <v>14593.7</v>
      </c>
      <c r="S342" s="24" t="s">
        <v>292</v>
      </c>
      <c r="T342" s="169" t="s">
        <v>245</v>
      </c>
    </row>
    <row r="343" spans="1:23" s="11" customFormat="1" ht="13.2" x14ac:dyDescent="0.25">
      <c r="A343" s="31">
        <f t="shared" si="158"/>
        <v>206</v>
      </c>
      <c r="B343" s="14" t="s">
        <v>420</v>
      </c>
      <c r="C343" s="32">
        <v>1963</v>
      </c>
      <c r="D343" s="33"/>
      <c r="E343" s="169" t="s">
        <v>233</v>
      </c>
      <c r="F343" s="31">
        <v>3</v>
      </c>
      <c r="G343" s="31">
        <v>3</v>
      </c>
      <c r="H343" s="162">
        <v>2891</v>
      </c>
      <c r="I343" s="162">
        <v>1498.7</v>
      </c>
      <c r="J343" s="162">
        <v>690.7</v>
      </c>
      <c r="K343" s="174">
        <v>76</v>
      </c>
      <c r="L343" s="175">
        <f>'виды работ '!C338</f>
        <v>2834345</v>
      </c>
      <c r="M343" s="175">
        <v>0</v>
      </c>
      <c r="N343" s="175">
        <v>0</v>
      </c>
      <c r="O343" s="175">
        <v>0</v>
      </c>
      <c r="P343" s="175">
        <f t="shared" si="159"/>
        <v>2834345</v>
      </c>
      <c r="Q343" s="175">
        <f t="shared" si="160"/>
        <v>980.4029747492217</v>
      </c>
      <c r="R343" s="162">
        <v>14593.7</v>
      </c>
      <c r="S343" s="24" t="s">
        <v>292</v>
      </c>
      <c r="T343" s="169" t="s">
        <v>245</v>
      </c>
    </row>
    <row r="344" spans="1:23" s="11" customFormat="1" ht="13.2" x14ac:dyDescent="0.25">
      <c r="A344" s="31">
        <f t="shared" si="158"/>
        <v>207</v>
      </c>
      <c r="B344" s="14" t="s">
        <v>421</v>
      </c>
      <c r="C344" s="32">
        <v>1988</v>
      </c>
      <c r="D344" s="33"/>
      <c r="E344" s="169" t="s">
        <v>237</v>
      </c>
      <c r="F344" s="31">
        <v>5</v>
      </c>
      <c r="G344" s="31">
        <v>4</v>
      </c>
      <c r="H344" s="75">
        <v>4706.3999999999996</v>
      </c>
      <c r="I344" s="75">
        <v>2798.1</v>
      </c>
      <c r="J344" s="75">
        <v>2560.6</v>
      </c>
      <c r="K344" s="174">
        <v>119</v>
      </c>
      <c r="L344" s="162">
        <f>'виды работ '!C339</f>
        <v>4676099</v>
      </c>
      <c r="M344" s="175">
        <v>0</v>
      </c>
      <c r="N344" s="175">
        <v>0</v>
      </c>
      <c r="O344" s="175">
        <v>0</v>
      </c>
      <c r="P344" s="175">
        <f>L344</f>
        <v>4676099</v>
      </c>
      <c r="Q344" s="175">
        <f>L344/H344</f>
        <v>993.56174570797225</v>
      </c>
      <c r="R344" s="162">
        <v>14593.7</v>
      </c>
      <c r="S344" s="24" t="s">
        <v>292</v>
      </c>
      <c r="T344" s="169" t="s">
        <v>245</v>
      </c>
    </row>
    <row r="345" spans="1:23" s="11" customFormat="1" ht="13.2" x14ac:dyDescent="0.25">
      <c r="A345" s="31">
        <f t="shared" si="158"/>
        <v>208</v>
      </c>
      <c r="B345" s="14" t="s">
        <v>422</v>
      </c>
      <c r="C345" s="32">
        <v>1984</v>
      </c>
      <c r="D345" s="33"/>
      <c r="E345" s="169" t="s">
        <v>237</v>
      </c>
      <c r="F345" s="31">
        <v>5</v>
      </c>
      <c r="G345" s="31">
        <v>4</v>
      </c>
      <c r="H345" s="75">
        <v>4817.7</v>
      </c>
      <c r="I345" s="26">
        <v>3237.7000000000003</v>
      </c>
      <c r="J345" s="75">
        <v>2654.5</v>
      </c>
      <c r="K345" s="174">
        <v>144</v>
      </c>
      <c r="L345" s="162">
        <f>'виды работ '!C340</f>
        <v>4494345</v>
      </c>
      <c r="M345" s="175">
        <v>0</v>
      </c>
      <c r="N345" s="175">
        <v>0</v>
      </c>
      <c r="O345" s="175">
        <v>0</v>
      </c>
      <c r="P345" s="175">
        <f t="shared" si="159"/>
        <v>4494345</v>
      </c>
      <c r="Q345" s="175">
        <f t="shared" si="160"/>
        <v>932.88187309296973</v>
      </c>
      <c r="R345" s="162">
        <v>14593.7</v>
      </c>
      <c r="S345" s="24" t="s">
        <v>292</v>
      </c>
      <c r="T345" s="169" t="s">
        <v>245</v>
      </c>
    </row>
    <row r="346" spans="1:23" s="11" customFormat="1" ht="15" customHeight="1" x14ac:dyDescent="0.25">
      <c r="A346" s="267" t="s">
        <v>18</v>
      </c>
      <c r="B346" s="268"/>
      <c r="C346" s="166" t="s">
        <v>236</v>
      </c>
      <c r="D346" s="166" t="s">
        <v>236</v>
      </c>
      <c r="E346" s="166" t="s">
        <v>236</v>
      </c>
      <c r="F346" s="166" t="s">
        <v>236</v>
      </c>
      <c r="G346" s="166" t="s">
        <v>236</v>
      </c>
      <c r="H346" s="162">
        <f>SUM(H333:H345)</f>
        <v>70451.299999999988</v>
      </c>
      <c r="I346" s="162">
        <f t="shared" ref="I346:P346" si="161">SUM(I333:I345)</f>
        <v>48225.599999999991</v>
      </c>
      <c r="J346" s="162">
        <f t="shared" si="161"/>
        <v>37873.200000000004</v>
      </c>
      <c r="K346" s="161">
        <f t="shared" si="161"/>
        <v>2047</v>
      </c>
      <c r="L346" s="162">
        <f>SUM(L333:L345)</f>
        <v>92074628</v>
      </c>
      <c r="M346" s="162">
        <f t="shared" si="161"/>
        <v>0</v>
      </c>
      <c r="N346" s="162">
        <f t="shared" si="161"/>
        <v>0</v>
      </c>
      <c r="O346" s="162">
        <f t="shared" si="161"/>
        <v>0</v>
      </c>
      <c r="P346" s="162">
        <f t="shared" si="161"/>
        <v>92074628</v>
      </c>
      <c r="Q346" s="175">
        <f t="shared" ref="Q346:Q347" si="162">L346/H346</f>
        <v>1306.925890650705</v>
      </c>
      <c r="R346" s="30" t="s">
        <v>236</v>
      </c>
      <c r="S346" s="24" t="s">
        <v>236</v>
      </c>
      <c r="T346" s="24" t="s">
        <v>236</v>
      </c>
      <c r="U346" s="189">
        <f>'[53]характеристика мкд'!$L$29</f>
        <v>124928298</v>
      </c>
      <c r="V346" s="189">
        <f>'[53]виды работ '!$C$24</f>
        <v>2543630</v>
      </c>
    </row>
    <row r="347" spans="1:23" s="12" customFormat="1" ht="15" customHeight="1" x14ac:dyDescent="0.25">
      <c r="A347" s="261" t="s">
        <v>65</v>
      </c>
      <c r="B347" s="262"/>
      <c r="C347" s="263"/>
      <c r="D347" s="165" t="s">
        <v>236</v>
      </c>
      <c r="E347" s="165" t="s">
        <v>236</v>
      </c>
      <c r="F347" s="165" t="s">
        <v>236</v>
      </c>
      <c r="G347" s="165" t="s">
        <v>236</v>
      </c>
      <c r="H347" s="18">
        <f>H346</f>
        <v>70451.299999999988</v>
      </c>
      <c r="I347" s="18">
        <f t="shared" ref="I347:P347" si="163">I346</f>
        <v>48225.599999999991</v>
      </c>
      <c r="J347" s="18">
        <f t="shared" si="163"/>
        <v>37873.200000000004</v>
      </c>
      <c r="K347" s="23">
        <f t="shared" si="163"/>
        <v>2047</v>
      </c>
      <c r="L347" s="18">
        <f>L346</f>
        <v>92074628</v>
      </c>
      <c r="M347" s="18">
        <f t="shared" si="163"/>
        <v>0</v>
      </c>
      <c r="N347" s="18">
        <f t="shared" si="163"/>
        <v>0</v>
      </c>
      <c r="O347" s="18">
        <f t="shared" si="163"/>
        <v>0</v>
      </c>
      <c r="P347" s="18">
        <f t="shared" si="163"/>
        <v>92074628</v>
      </c>
      <c r="Q347" s="164">
        <f t="shared" si="162"/>
        <v>1306.925890650705</v>
      </c>
      <c r="R347" s="35" t="s">
        <v>236</v>
      </c>
      <c r="S347" s="36" t="s">
        <v>236</v>
      </c>
      <c r="T347" s="36" t="s">
        <v>236</v>
      </c>
      <c r="U347" s="18">
        <f t="shared" ref="U347:V347" si="164">U346</f>
        <v>124928298</v>
      </c>
      <c r="V347" s="18">
        <f t="shared" si="164"/>
        <v>2543630</v>
      </c>
      <c r="W347" s="18"/>
    </row>
    <row r="348" spans="1:23" s="11" customFormat="1" ht="15" customHeight="1" x14ac:dyDescent="0.25">
      <c r="A348" s="214" t="s">
        <v>66</v>
      </c>
      <c r="B348" s="214"/>
      <c r="C348" s="214"/>
      <c r="D348" s="214"/>
      <c r="E348" s="214"/>
      <c r="F348" s="214"/>
      <c r="G348" s="214"/>
      <c r="H348" s="214"/>
      <c r="I348" s="214"/>
      <c r="J348" s="214"/>
      <c r="K348" s="214"/>
      <c r="L348" s="214"/>
      <c r="M348" s="214"/>
      <c r="N348" s="214"/>
      <c r="O348" s="214"/>
      <c r="P348" s="214"/>
      <c r="Q348" s="214"/>
      <c r="R348" s="214"/>
      <c r="S348" s="214"/>
      <c r="T348" s="214"/>
    </row>
    <row r="349" spans="1:23" s="11" customFormat="1" ht="15.75" customHeight="1" x14ac:dyDescent="0.25">
      <c r="A349" s="229" t="s">
        <v>67</v>
      </c>
      <c r="B349" s="230"/>
      <c r="C349" s="230"/>
      <c r="D349" s="230"/>
      <c r="E349" s="231"/>
      <c r="F349" s="211"/>
      <c r="G349" s="211"/>
      <c r="H349" s="211"/>
      <c r="I349" s="211"/>
      <c r="J349" s="211"/>
      <c r="K349" s="211"/>
      <c r="L349" s="211"/>
      <c r="M349" s="211"/>
      <c r="N349" s="211"/>
      <c r="O349" s="211"/>
      <c r="P349" s="211"/>
      <c r="Q349" s="211"/>
      <c r="R349" s="211"/>
      <c r="S349" s="211"/>
      <c r="T349" s="211"/>
    </row>
    <row r="350" spans="1:23" s="11" customFormat="1" ht="13.2" x14ac:dyDescent="0.25">
      <c r="A350" s="31">
        <f>A345+1</f>
        <v>209</v>
      </c>
      <c r="B350" s="37" t="s">
        <v>423</v>
      </c>
      <c r="C350" s="168">
        <v>1981</v>
      </c>
      <c r="D350" s="168"/>
      <c r="E350" s="169" t="s">
        <v>237</v>
      </c>
      <c r="F350" s="168">
        <v>5</v>
      </c>
      <c r="G350" s="168">
        <v>6</v>
      </c>
      <c r="H350" s="168">
        <v>4862.5</v>
      </c>
      <c r="I350" s="168">
        <v>4862.5</v>
      </c>
      <c r="J350" s="168">
        <v>4014.79</v>
      </c>
      <c r="K350" s="168">
        <v>245</v>
      </c>
      <c r="L350" s="162">
        <f>'виды работ '!C345</f>
        <v>6410983</v>
      </c>
      <c r="M350" s="175">
        <v>0</v>
      </c>
      <c r="N350" s="175">
        <v>0</v>
      </c>
      <c r="O350" s="175">
        <v>0</v>
      </c>
      <c r="P350" s="175">
        <f>L350</f>
        <v>6410983</v>
      </c>
      <c r="Q350" s="175">
        <f>L350/H350</f>
        <v>1318.454087403599</v>
      </c>
      <c r="R350" s="162">
        <v>14593.7</v>
      </c>
      <c r="S350" s="24" t="s">
        <v>292</v>
      </c>
      <c r="T350" s="169" t="s">
        <v>245</v>
      </c>
    </row>
    <row r="351" spans="1:23" s="11" customFormat="1" ht="13.2" x14ac:dyDescent="0.25">
      <c r="A351" s="95">
        <f>A350+1</f>
        <v>210</v>
      </c>
      <c r="B351" s="37" t="s">
        <v>424</v>
      </c>
      <c r="C351" s="168">
        <v>1985</v>
      </c>
      <c r="D351" s="168"/>
      <c r="E351" s="169" t="s">
        <v>233</v>
      </c>
      <c r="F351" s="168">
        <v>10</v>
      </c>
      <c r="G351" s="168">
        <v>1</v>
      </c>
      <c r="H351" s="168">
        <v>2881.2</v>
      </c>
      <c r="I351" s="168">
        <v>2881.2</v>
      </c>
      <c r="J351" s="168">
        <v>2670.1</v>
      </c>
      <c r="K351" s="168">
        <v>129</v>
      </c>
      <c r="L351" s="162">
        <f>'виды работ '!C346</f>
        <v>2552240</v>
      </c>
      <c r="M351" s="175">
        <v>0</v>
      </c>
      <c r="N351" s="175">
        <v>0</v>
      </c>
      <c r="O351" s="175">
        <v>0</v>
      </c>
      <c r="P351" s="175">
        <f t="shared" ref="P351:P352" si="165">L351</f>
        <v>2552240</v>
      </c>
      <c r="Q351" s="175">
        <f t="shared" ref="Q351:Q352" si="166">L351/H351</f>
        <v>885.82535054838263</v>
      </c>
      <c r="R351" s="162">
        <v>14593.7</v>
      </c>
      <c r="S351" s="24" t="s">
        <v>292</v>
      </c>
      <c r="T351" s="169" t="s">
        <v>245</v>
      </c>
    </row>
    <row r="352" spans="1:23" s="11" customFormat="1" ht="13.2" x14ac:dyDescent="0.25">
      <c r="A352" s="95">
        <f>A351+1</f>
        <v>211</v>
      </c>
      <c r="B352" s="37" t="s">
        <v>425</v>
      </c>
      <c r="C352" s="168">
        <v>1976</v>
      </c>
      <c r="D352" s="168"/>
      <c r="E352" s="169" t="s">
        <v>237</v>
      </c>
      <c r="F352" s="168">
        <v>5</v>
      </c>
      <c r="G352" s="168">
        <v>6</v>
      </c>
      <c r="H352" s="168">
        <v>4913.6000000000004</v>
      </c>
      <c r="I352" s="168">
        <v>4913.6000000000004</v>
      </c>
      <c r="J352" s="168">
        <v>4052.01</v>
      </c>
      <c r="K352" s="168">
        <v>186</v>
      </c>
      <c r="L352" s="162">
        <f>'виды работ '!C347</f>
        <v>8929356</v>
      </c>
      <c r="M352" s="175">
        <v>0</v>
      </c>
      <c r="N352" s="175">
        <v>0</v>
      </c>
      <c r="O352" s="175">
        <v>0</v>
      </c>
      <c r="P352" s="175">
        <f t="shared" si="165"/>
        <v>8929356</v>
      </c>
      <c r="Q352" s="175">
        <f t="shared" si="166"/>
        <v>1817.2736893520025</v>
      </c>
      <c r="R352" s="162">
        <v>14593.7</v>
      </c>
      <c r="S352" s="24" t="s">
        <v>292</v>
      </c>
      <c r="T352" s="169" t="s">
        <v>245</v>
      </c>
    </row>
    <row r="353" spans="1:22" s="11" customFormat="1" ht="13.2" x14ac:dyDescent="0.25">
      <c r="A353" s="267" t="s">
        <v>18</v>
      </c>
      <c r="B353" s="268"/>
      <c r="C353" s="166" t="s">
        <v>236</v>
      </c>
      <c r="D353" s="166" t="s">
        <v>236</v>
      </c>
      <c r="E353" s="166" t="s">
        <v>236</v>
      </c>
      <c r="F353" s="166" t="s">
        <v>236</v>
      </c>
      <c r="G353" s="166" t="s">
        <v>236</v>
      </c>
      <c r="H353" s="162">
        <f>SUM(H350:H352)</f>
        <v>12657.3</v>
      </c>
      <c r="I353" s="162">
        <f t="shared" ref="I353:O353" si="167">SUM(I350:I352)</f>
        <v>12657.3</v>
      </c>
      <c r="J353" s="162">
        <f t="shared" si="167"/>
        <v>10736.9</v>
      </c>
      <c r="K353" s="161">
        <f t="shared" si="167"/>
        <v>560</v>
      </c>
      <c r="L353" s="162">
        <f>SUM(L350:L352)</f>
        <v>17892579</v>
      </c>
      <c r="M353" s="162">
        <f t="shared" si="167"/>
        <v>0</v>
      </c>
      <c r="N353" s="162">
        <f t="shared" si="167"/>
        <v>0</v>
      </c>
      <c r="O353" s="162">
        <f t="shared" si="167"/>
        <v>0</v>
      </c>
      <c r="P353" s="162">
        <f>SUM(P350:P352)</f>
        <v>17892579</v>
      </c>
      <c r="Q353" s="175">
        <f>L353/H353</f>
        <v>1413.6173591524259</v>
      </c>
      <c r="R353" s="30" t="s">
        <v>236</v>
      </c>
      <c r="S353" s="24" t="s">
        <v>236</v>
      </c>
      <c r="T353" s="24" t="s">
        <v>236</v>
      </c>
      <c r="U353" s="189">
        <f>'[54]характеристика мкд'!$L$19</f>
        <v>18172534</v>
      </c>
      <c r="V353" s="189">
        <f>'[54]виды работ '!$C$14</f>
        <v>279955</v>
      </c>
    </row>
    <row r="354" spans="1:22" s="11" customFormat="1" ht="13.2" x14ac:dyDescent="0.25">
      <c r="A354" s="229" t="s">
        <v>68</v>
      </c>
      <c r="B354" s="230"/>
      <c r="C354" s="230"/>
      <c r="D354" s="230"/>
      <c r="E354" s="231"/>
      <c r="F354" s="211"/>
      <c r="G354" s="211"/>
      <c r="H354" s="211"/>
      <c r="I354" s="211"/>
      <c r="J354" s="211"/>
      <c r="K354" s="211"/>
      <c r="L354" s="211"/>
      <c r="M354" s="211"/>
      <c r="N354" s="211"/>
      <c r="O354" s="211"/>
      <c r="P354" s="211"/>
      <c r="Q354" s="211"/>
      <c r="R354" s="211"/>
      <c r="S354" s="211"/>
      <c r="T354" s="211"/>
      <c r="U354" s="189"/>
      <c r="V354" s="189"/>
    </row>
    <row r="355" spans="1:22" s="11" customFormat="1" ht="15" customHeight="1" x14ac:dyDescent="0.25">
      <c r="A355" s="32">
        <f>A352+1</f>
        <v>212</v>
      </c>
      <c r="B355" s="14" t="s">
        <v>426</v>
      </c>
      <c r="C355" s="32">
        <v>1957</v>
      </c>
      <c r="D355" s="166"/>
      <c r="E355" s="169" t="s">
        <v>233</v>
      </c>
      <c r="F355" s="32">
        <v>5</v>
      </c>
      <c r="G355" s="32">
        <v>3</v>
      </c>
      <c r="H355" s="162">
        <v>1214.5</v>
      </c>
      <c r="I355" s="162">
        <v>1214.5</v>
      </c>
      <c r="J355" s="162">
        <v>671.5</v>
      </c>
      <c r="K355" s="161">
        <v>30</v>
      </c>
      <c r="L355" s="162">
        <f>'виды работ '!C350</f>
        <v>3532650</v>
      </c>
      <c r="M355" s="175">
        <v>0</v>
      </c>
      <c r="N355" s="175">
        <v>0</v>
      </c>
      <c r="O355" s="175">
        <v>0</v>
      </c>
      <c r="P355" s="175">
        <f t="shared" ref="P355" si="168">L355</f>
        <v>3532650</v>
      </c>
      <c r="Q355" s="175">
        <f t="shared" ref="Q355" si="169">L355/H355</f>
        <v>2908.7278715520793</v>
      </c>
      <c r="R355" s="162">
        <v>14593.7</v>
      </c>
      <c r="S355" s="24" t="s">
        <v>292</v>
      </c>
      <c r="T355" s="169" t="s">
        <v>245</v>
      </c>
      <c r="U355" s="189"/>
      <c r="V355" s="189"/>
    </row>
    <row r="356" spans="1:22" s="11" customFormat="1" ht="13.2" x14ac:dyDescent="0.25">
      <c r="A356" s="267" t="s">
        <v>18</v>
      </c>
      <c r="B356" s="268"/>
      <c r="C356" s="166" t="s">
        <v>236</v>
      </c>
      <c r="D356" s="166" t="s">
        <v>236</v>
      </c>
      <c r="E356" s="166" t="s">
        <v>236</v>
      </c>
      <c r="F356" s="166" t="s">
        <v>236</v>
      </c>
      <c r="G356" s="166" t="s">
        <v>236</v>
      </c>
      <c r="H356" s="162">
        <f t="shared" ref="H356:P356" si="170">SUM(H355:H355)</f>
        <v>1214.5</v>
      </c>
      <c r="I356" s="162">
        <f t="shared" si="170"/>
        <v>1214.5</v>
      </c>
      <c r="J356" s="162">
        <f t="shared" si="170"/>
        <v>671.5</v>
      </c>
      <c r="K356" s="161">
        <f t="shared" si="170"/>
        <v>30</v>
      </c>
      <c r="L356" s="162">
        <f t="shared" si="170"/>
        <v>3532650</v>
      </c>
      <c r="M356" s="162">
        <f t="shared" si="170"/>
        <v>0</v>
      </c>
      <c r="N356" s="162">
        <f t="shared" si="170"/>
        <v>0</v>
      </c>
      <c r="O356" s="162">
        <f t="shared" si="170"/>
        <v>0</v>
      </c>
      <c r="P356" s="162">
        <f t="shared" si="170"/>
        <v>3532650</v>
      </c>
      <c r="Q356" s="175">
        <f>L356/H356</f>
        <v>2908.7278715520793</v>
      </c>
      <c r="R356" s="162">
        <v>14593.7</v>
      </c>
      <c r="S356" s="24" t="s">
        <v>292</v>
      </c>
      <c r="T356" s="169" t="s">
        <v>245</v>
      </c>
      <c r="U356" s="189">
        <f>'[55]характеристика мкд'!$L$17</f>
        <v>3599525</v>
      </c>
      <c r="V356" s="189">
        <f>'[55]виды работ '!$C$12</f>
        <v>66875</v>
      </c>
    </row>
    <row r="357" spans="1:22" s="11" customFormat="1" ht="13.2" x14ac:dyDescent="0.25">
      <c r="A357" s="101" t="s">
        <v>196</v>
      </c>
      <c r="B357" s="102"/>
      <c r="C357" s="103"/>
      <c r="D357" s="103"/>
      <c r="E357" s="104"/>
      <c r="F357" s="166"/>
      <c r="G357" s="166"/>
      <c r="H357" s="162"/>
      <c r="I357" s="162"/>
      <c r="J357" s="162"/>
      <c r="K357" s="162"/>
      <c r="L357" s="162"/>
      <c r="M357" s="162"/>
      <c r="N357" s="162"/>
      <c r="O357" s="162"/>
      <c r="P357" s="162"/>
      <c r="Q357" s="175"/>
      <c r="R357" s="162"/>
      <c r="S357" s="24"/>
      <c r="T357" s="169"/>
      <c r="U357" s="189"/>
      <c r="V357" s="189"/>
    </row>
    <row r="358" spans="1:22" s="11" customFormat="1" ht="13.2" x14ac:dyDescent="0.25">
      <c r="A358" s="96">
        <f>A355+1</f>
        <v>213</v>
      </c>
      <c r="B358" s="14" t="s">
        <v>197</v>
      </c>
      <c r="C358" s="97">
        <v>1990</v>
      </c>
      <c r="D358" s="173"/>
      <c r="E358" s="169" t="s">
        <v>237</v>
      </c>
      <c r="F358" s="32">
        <v>5</v>
      </c>
      <c r="G358" s="32">
        <v>3</v>
      </c>
      <c r="H358" s="26">
        <v>6048.2</v>
      </c>
      <c r="I358" s="162">
        <v>3595.5</v>
      </c>
      <c r="J358" s="162">
        <v>3004.8</v>
      </c>
      <c r="K358" s="161">
        <v>150</v>
      </c>
      <c r="L358" s="162">
        <f>'виды работ '!C353</f>
        <v>16906684</v>
      </c>
      <c r="M358" s="175">
        <v>0</v>
      </c>
      <c r="N358" s="175">
        <v>0</v>
      </c>
      <c r="O358" s="175">
        <v>0</v>
      </c>
      <c r="P358" s="175">
        <f t="shared" ref="P358" si="171">L358</f>
        <v>16906684</v>
      </c>
      <c r="Q358" s="175">
        <f t="shared" ref="Q358:Q359" si="172">L358/H358</f>
        <v>2795.3248900499325</v>
      </c>
      <c r="R358" s="162">
        <v>14593.7</v>
      </c>
      <c r="S358" s="24" t="s">
        <v>292</v>
      </c>
      <c r="T358" s="169" t="s">
        <v>245</v>
      </c>
      <c r="U358" s="189"/>
      <c r="V358" s="189"/>
    </row>
    <row r="359" spans="1:22" s="11" customFormat="1" ht="13.2" x14ac:dyDescent="0.25">
      <c r="A359" s="267" t="s">
        <v>18</v>
      </c>
      <c r="B359" s="268"/>
      <c r="C359" s="166" t="s">
        <v>236</v>
      </c>
      <c r="D359" s="166" t="s">
        <v>236</v>
      </c>
      <c r="E359" s="166" t="s">
        <v>236</v>
      </c>
      <c r="F359" s="166" t="s">
        <v>236</v>
      </c>
      <c r="G359" s="166" t="s">
        <v>236</v>
      </c>
      <c r="H359" s="162">
        <f>SUM(H358)</f>
        <v>6048.2</v>
      </c>
      <c r="I359" s="162">
        <f t="shared" ref="I359:P359" si="173">SUM(I358)</f>
        <v>3595.5</v>
      </c>
      <c r="J359" s="162">
        <f t="shared" si="173"/>
        <v>3004.8</v>
      </c>
      <c r="K359" s="161">
        <f t="shared" si="173"/>
        <v>150</v>
      </c>
      <c r="L359" s="162">
        <f t="shared" si="173"/>
        <v>16906684</v>
      </c>
      <c r="M359" s="162">
        <f t="shared" si="173"/>
        <v>0</v>
      </c>
      <c r="N359" s="162">
        <f t="shared" si="173"/>
        <v>0</v>
      </c>
      <c r="O359" s="162">
        <f t="shared" si="173"/>
        <v>0</v>
      </c>
      <c r="P359" s="162">
        <f t="shared" si="173"/>
        <v>16906684</v>
      </c>
      <c r="Q359" s="175">
        <f t="shared" si="172"/>
        <v>2795.3248900499325</v>
      </c>
      <c r="R359" s="30" t="s">
        <v>236</v>
      </c>
      <c r="S359" s="24" t="s">
        <v>236</v>
      </c>
      <c r="T359" s="24" t="s">
        <v>236</v>
      </c>
      <c r="U359" s="189">
        <f>'[56]характеристика мкд'!$L$17</f>
        <v>17246944</v>
      </c>
      <c r="V359" s="189">
        <f>'[56]виды работ '!$C$12</f>
        <v>340260</v>
      </c>
    </row>
    <row r="360" spans="1:22" s="11" customFormat="1" ht="13.2" x14ac:dyDescent="0.25">
      <c r="A360" s="229" t="s">
        <v>69</v>
      </c>
      <c r="B360" s="230"/>
      <c r="C360" s="230"/>
      <c r="D360" s="230"/>
      <c r="E360" s="231"/>
      <c r="F360" s="211"/>
      <c r="G360" s="211"/>
      <c r="H360" s="211"/>
      <c r="I360" s="211"/>
      <c r="J360" s="211"/>
      <c r="K360" s="211"/>
      <c r="L360" s="211"/>
      <c r="M360" s="211"/>
      <c r="N360" s="211"/>
      <c r="O360" s="211"/>
      <c r="P360" s="211"/>
      <c r="Q360" s="211"/>
      <c r="R360" s="211"/>
      <c r="S360" s="211"/>
      <c r="T360" s="211"/>
      <c r="U360" s="189"/>
      <c r="V360" s="189"/>
    </row>
    <row r="361" spans="1:22" s="11" customFormat="1" ht="13.2" x14ac:dyDescent="0.25">
      <c r="A361" s="32">
        <f>A358+1</f>
        <v>214</v>
      </c>
      <c r="B361" s="14" t="s">
        <v>427</v>
      </c>
      <c r="C361" s="72">
        <v>1989</v>
      </c>
      <c r="D361" s="72"/>
      <c r="E361" s="169" t="s">
        <v>237</v>
      </c>
      <c r="F361" s="72">
        <v>5</v>
      </c>
      <c r="G361" s="72">
        <v>3</v>
      </c>
      <c r="H361" s="105">
        <v>3620</v>
      </c>
      <c r="I361" s="72">
        <v>1982.5</v>
      </c>
      <c r="J361" s="72">
        <v>1620.3</v>
      </c>
      <c r="K361" s="72">
        <v>169</v>
      </c>
      <c r="L361" s="162">
        <f>'виды работ '!C356</f>
        <v>4640516</v>
      </c>
      <c r="M361" s="175">
        <v>0</v>
      </c>
      <c r="N361" s="175">
        <v>0</v>
      </c>
      <c r="O361" s="175">
        <v>0</v>
      </c>
      <c r="P361" s="175">
        <f>L361</f>
        <v>4640516</v>
      </c>
      <c r="Q361" s="175">
        <f>L361/H361</f>
        <v>1281.910497237569</v>
      </c>
      <c r="R361" s="162">
        <v>14593.7</v>
      </c>
      <c r="S361" s="24" t="s">
        <v>292</v>
      </c>
      <c r="T361" s="169" t="s">
        <v>245</v>
      </c>
      <c r="U361" s="189"/>
      <c r="V361" s="189"/>
    </row>
    <row r="362" spans="1:22" s="11" customFormat="1" ht="13.2" x14ac:dyDescent="0.25">
      <c r="A362" s="106">
        <f>A361+1</f>
        <v>215</v>
      </c>
      <c r="B362" s="14" t="s">
        <v>428</v>
      </c>
      <c r="C362" s="32">
        <v>1965</v>
      </c>
      <c r="D362" s="172"/>
      <c r="E362" s="107" t="s">
        <v>233</v>
      </c>
      <c r="F362" s="172">
        <v>2</v>
      </c>
      <c r="G362" s="172">
        <v>2</v>
      </c>
      <c r="H362" s="48">
        <v>627.29999999999995</v>
      </c>
      <c r="I362" s="48">
        <v>413.9</v>
      </c>
      <c r="J362" s="48">
        <v>171.9</v>
      </c>
      <c r="K362" s="172">
        <v>54</v>
      </c>
      <c r="L362" s="48">
        <f>'виды работ '!C357</f>
        <v>6147382</v>
      </c>
      <c r="M362" s="47">
        <v>0</v>
      </c>
      <c r="N362" s="47">
        <v>0</v>
      </c>
      <c r="O362" s="47">
        <v>0</v>
      </c>
      <c r="P362" s="47">
        <f t="shared" ref="P362:P363" si="174">L362</f>
        <v>6147382</v>
      </c>
      <c r="Q362" s="47">
        <f t="shared" ref="Q362:Q364" si="175">L362/H362</f>
        <v>9799.7481268930351</v>
      </c>
      <c r="R362" s="162">
        <v>14593.7</v>
      </c>
      <c r="S362" s="24" t="s">
        <v>292</v>
      </c>
      <c r="T362" s="169" t="s">
        <v>245</v>
      </c>
      <c r="U362" s="189"/>
      <c r="V362" s="189"/>
    </row>
    <row r="363" spans="1:22" s="11" customFormat="1" ht="13.2" x14ac:dyDescent="0.25">
      <c r="A363" s="32">
        <f>A362+1</f>
        <v>216</v>
      </c>
      <c r="B363" s="14" t="s">
        <v>429</v>
      </c>
      <c r="C363" s="32">
        <v>1971</v>
      </c>
      <c r="D363" s="168"/>
      <c r="E363" s="169" t="s">
        <v>233</v>
      </c>
      <c r="F363" s="168">
        <v>4</v>
      </c>
      <c r="G363" s="168">
        <v>4</v>
      </c>
      <c r="H363" s="162">
        <v>2657.6</v>
      </c>
      <c r="I363" s="162">
        <v>1710</v>
      </c>
      <c r="J363" s="162">
        <v>1555.95</v>
      </c>
      <c r="K363" s="168">
        <v>119</v>
      </c>
      <c r="L363" s="162">
        <f>'виды работ '!C358</f>
        <v>189127</v>
      </c>
      <c r="M363" s="175">
        <v>0</v>
      </c>
      <c r="N363" s="175">
        <v>0</v>
      </c>
      <c r="O363" s="175">
        <v>0</v>
      </c>
      <c r="P363" s="175">
        <f t="shared" si="174"/>
        <v>189127</v>
      </c>
      <c r="Q363" s="175">
        <f t="shared" si="175"/>
        <v>71.16458458759783</v>
      </c>
      <c r="R363" s="162">
        <v>14593.7</v>
      </c>
      <c r="S363" s="24" t="s">
        <v>292</v>
      </c>
      <c r="T363" s="169" t="s">
        <v>245</v>
      </c>
      <c r="U363" s="189"/>
      <c r="V363" s="189"/>
    </row>
    <row r="364" spans="1:22" s="11" customFormat="1" ht="13.2" x14ac:dyDescent="0.25">
      <c r="A364" s="277" t="s">
        <v>18</v>
      </c>
      <c r="B364" s="278"/>
      <c r="C364" s="173" t="s">
        <v>236</v>
      </c>
      <c r="D364" s="173" t="s">
        <v>236</v>
      </c>
      <c r="E364" s="173" t="s">
        <v>236</v>
      </c>
      <c r="F364" s="173" t="s">
        <v>236</v>
      </c>
      <c r="G364" s="173" t="s">
        <v>236</v>
      </c>
      <c r="H364" s="50">
        <f>SUM(H361:H363)</f>
        <v>6904.9</v>
      </c>
      <c r="I364" s="50">
        <f t="shared" ref="I364:P364" si="176">SUM(I361:I363)</f>
        <v>4106.3999999999996</v>
      </c>
      <c r="J364" s="50">
        <f t="shared" si="176"/>
        <v>3348.15</v>
      </c>
      <c r="K364" s="85">
        <f t="shared" si="176"/>
        <v>342</v>
      </c>
      <c r="L364" s="50">
        <f>SUM(L361:L363)</f>
        <v>10977025</v>
      </c>
      <c r="M364" s="50">
        <f t="shared" si="176"/>
        <v>0</v>
      </c>
      <c r="N364" s="50">
        <f t="shared" si="176"/>
        <v>0</v>
      </c>
      <c r="O364" s="50">
        <f t="shared" si="176"/>
        <v>0</v>
      </c>
      <c r="P364" s="50">
        <f t="shared" si="176"/>
        <v>10977025</v>
      </c>
      <c r="Q364" s="98">
        <f t="shared" si="175"/>
        <v>1589.7442395979667</v>
      </c>
      <c r="R364" s="30" t="s">
        <v>236</v>
      </c>
      <c r="S364" s="24" t="s">
        <v>236</v>
      </c>
      <c r="T364" s="24" t="s">
        <v>236</v>
      </c>
      <c r="U364" s="189">
        <f>'[57]характеристика мкд'!$L$19</f>
        <v>11189955</v>
      </c>
      <c r="V364" s="189">
        <f>'[57]виды работ '!$C$14</f>
        <v>212930</v>
      </c>
    </row>
    <row r="365" spans="1:22" s="11" customFormat="1" ht="13.2" x14ac:dyDescent="0.25">
      <c r="A365" s="88" t="s">
        <v>200</v>
      </c>
      <c r="B365" s="170"/>
      <c r="C365" s="173"/>
      <c r="D365" s="173"/>
      <c r="E365" s="173"/>
      <c r="F365" s="173"/>
      <c r="G365" s="173"/>
      <c r="H365" s="50"/>
      <c r="I365" s="50"/>
      <c r="J365" s="50"/>
      <c r="K365" s="50"/>
      <c r="L365" s="50"/>
      <c r="M365" s="50"/>
      <c r="N365" s="50"/>
      <c r="O365" s="50"/>
      <c r="P365" s="50"/>
      <c r="Q365" s="98"/>
      <c r="R365" s="30"/>
      <c r="S365" s="24"/>
      <c r="T365" s="24"/>
      <c r="U365" s="189"/>
      <c r="V365" s="189"/>
    </row>
    <row r="366" spans="1:22" s="11" customFormat="1" ht="13.2" x14ac:dyDescent="0.25">
      <c r="A366" s="108">
        <f>A363+1</f>
        <v>217</v>
      </c>
      <c r="B366" s="14" t="s">
        <v>430</v>
      </c>
      <c r="C366" s="97">
        <v>1977</v>
      </c>
      <c r="D366" s="173"/>
      <c r="E366" s="169" t="s">
        <v>233</v>
      </c>
      <c r="F366" s="97">
        <v>5</v>
      </c>
      <c r="G366" s="97">
        <v>5</v>
      </c>
      <c r="H366" s="50">
        <v>3465</v>
      </c>
      <c r="I366" s="50">
        <v>3465</v>
      </c>
      <c r="J366" s="50">
        <v>2064.1</v>
      </c>
      <c r="K366" s="85">
        <v>182</v>
      </c>
      <c r="L366" s="162">
        <f>'виды работ '!C361</f>
        <v>5913470</v>
      </c>
      <c r="M366" s="175">
        <v>0</v>
      </c>
      <c r="N366" s="175">
        <v>0</v>
      </c>
      <c r="O366" s="175">
        <v>0</v>
      </c>
      <c r="P366" s="175">
        <f>L366</f>
        <v>5913470</v>
      </c>
      <c r="Q366" s="175">
        <f>L366/H366</f>
        <v>1706.6291486291486</v>
      </c>
      <c r="R366" s="162">
        <v>14593.7</v>
      </c>
      <c r="S366" s="24" t="s">
        <v>292</v>
      </c>
      <c r="T366" s="169" t="s">
        <v>245</v>
      </c>
      <c r="U366" s="189"/>
      <c r="V366" s="189"/>
    </row>
    <row r="367" spans="1:22" s="11" customFormat="1" ht="13.2" x14ac:dyDescent="0.25">
      <c r="A367" s="108">
        <f>A366+1</f>
        <v>218</v>
      </c>
      <c r="B367" s="14" t="s">
        <v>431</v>
      </c>
      <c r="C367" s="97">
        <v>1981</v>
      </c>
      <c r="D367" s="173"/>
      <c r="E367" s="169" t="s">
        <v>233</v>
      </c>
      <c r="F367" s="97">
        <v>5</v>
      </c>
      <c r="G367" s="97">
        <v>8</v>
      </c>
      <c r="H367" s="50">
        <v>5599.5</v>
      </c>
      <c r="I367" s="50">
        <v>5599.5</v>
      </c>
      <c r="J367" s="50">
        <v>3314.9</v>
      </c>
      <c r="K367" s="85">
        <v>302</v>
      </c>
      <c r="L367" s="162">
        <f>'виды работ '!C362</f>
        <v>3595245</v>
      </c>
      <c r="M367" s="175">
        <v>0</v>
      </c>
      <c r="N367" s="175">
        <v>0</v>
      </c>
      <c r="O367" s="175">
        <v>0</v>
      </c>
      <c r="P367" s="175">
        <f t="shared" ref="P367" si="177">L367</f>
        <v>3595245</v>
      </c>
      <c r="Q367" s="175">
        <f t="shared" ref="Q367:Q368" si="178">L367/H367</f>
        <v>642.06536297883736</v>
      </c>
      <c r="R367" s="162">
        <v>14593.7</v>
      </c>
      <c r="S367" s="24" t="s">
        <v>292</v>
      </c>
      <c r="T367" s="169" t="s">
        <v>245</v>
      </c>
      <c r="U367" s="189"/>
      <c r="V367" s="189"/>
    </row>
    <row r="368" spans="1:22" s="11" customFormat="1" ht="13.2" x14ac:dyDescent="0.25">
      <c r="A368" s="277" t="s">
        <v>18</v>
      </c>
      <c r="B368" s="278"/>
      <c r="C368" s="173" t="s">
        <v>236</v>
      </c>
      <c r="D368" s="173" t="s">
        <v>236</v>
      </c>
      <c r="E368" s="173" t="s">
        <v>236</v>
      </c>
      <c r="F368" s="173" t="s">
        <v>236</v>
      </c>
      <c r="G368" s="173" t="s">
        <v>236</v>
      </c>
      <c r="H368" s="50">
        <f>SUM(H366:H367)</f>
        <v>9064.5</v>
      </c>
      <c r="I368" s="50">
        <f t="shared" ref="I368:P368" si="179">SUM(I366:I367)</f>
        <v>9064.5</v>
      </c>
      <c r="J368" s="50">
        <f t="shared" si="179"/>
        <v>5379</v>
      </c>
      <c r="K368" s="85">
        <f t="shared" si="179"/>
        <v>484</v>
      </c>
      <c r="L368" s="50">
        <f>SUM(L366:L367)</f>
        <v>9508715</v>
      </c>
      <c r="M368" s="50">
        <f t="shared" si="179"/>
        <v>0</v>
      </c>
      <c r="N368" s="50">
        <f t="shared" si="179"/>
        <v>0</v>
      </c>
      <c r="O368" s="50">
        <f t="shared" si="179"/>
        <v>0</v>
      </c>
      <c r="P368" s="50">
        <f t="shared" si="179"/>
        <v>9508715</v>
      </c>
      <c r="Q368" s="175">
        <f t="shared" si="178"/>
        <v>1049.0060124662143</v>
      </c>
      <c r="R368" s="30" t="s">
        <v>236</v>
      </c>
      <c r="S368" s="24" t="s">
        <v>236</v>
      </c>
      <c r="T368" s="24" t="s">
        <v>236</v>
      </c>
      <c r="U368" s="189">
        <f>'[58]характеристика мкд'!$L$18</f>
        <v>9691043</v>
      </c>
      <c r="V368" s="189">
        <f>'[58]виды работ '!$C$13</f>
        <v>182328</v>
      </c>
    </row>
    <row r="369" spans="1:22" s="11" customFormat="1" ht="13.2" x14ac:dyDescent="0.25">
      <c r="A369" s="279" t="s">
        <v>199</v>
      </c>
      <c r="B369" s="279"/>
      <c r="C369" s="279"/>
      <c r="D369" s="279"/>
      <c r="E369" s="279"/>
      <c r="F369" s="211"/>
      <c r="G369" s="211"/>
      <c r="H369" s="211"/>
      <c r="I369" s="211"/>
      <c r="J369" s="211"/>
      <c r="K369" s="211"/>
      <c r="L369" s="211"/>
      <c r="M369" s="211"/>
      <c r="N369" s="211"/>
      <c r="O369" s="211"/>
      <c r="P369" s="211"/>
      <c r="Q369" s="211"/>
      <c r="R369" s="211"/>
      <c r="S369" s="211"/>
      <c r="T369" s="211"/>
      <c r="U369" s="189"/>
      <c r="V369" s="189"/>
    </row>
    <row r="370" spans="1:22" s="11" customFormat="1" ht="13.2" x14ac:dyDescent="0.25">
      <c r="A370" s="32">
        <f>A372+1</f>
        <v>220</v>
      </c>
      <c r="B370" s="14" t="s">
        <v>432</v>
      </c>
      <c r="C370" s="169">
        <v>1967</v>
      </c>
      <c r="D370" s="173"/>
      <c r="E370" s="169" t="s">
        <v>233</v>
      </c>
      <c r="F370" s="32">
        <v>4</v>
      </c>
      <c r="G370" s="32">
        <v>3</v>
      </c>
      <c r="H370" s="175">
        <v>2032.5</v>
      </c>
      <c r="I370" s="162">
        <v>2028.2</v>
      </c>
      <c r="J370" s="162">
        <v>1760.4</v>
      </c>
      <c r="K370" s="161">
        <v>83</v>
      </c>
      <c r="L370" s="162">
        <f>'виды работ '!C365</f>
        <v>1005438</v>
      </c>
      <c r="M370" s="175">
        <v>0</v>
      </c>
      <c r="N370" s="175">
        <v>0</v>
      </c>
      <c r="O370" s="175">
        <v>0</v>
      </c>
      <c r="P370" s="175">
        <f t="shared" ref="P370" si="180">L370</f>
        <v>1005438</v>
      </c>
      <c r="Q370" s="175">
        <f t="shared" ref="Q370" si="181">L370/H370</f>
        <v>494.68044280442803</v>
      </c>
      <c r="R370" s="162">
        <v>14593.7</v>
      </c>
      <c r="S370" s="24" t="s">
        <v>292</v>
      </c>
      <c r="T370" s="169" t="s">
        <v>245</v>
      </c>
      <c r="U370" s="189"/>
      <c r="V370" s="189"/>
    </row>
    <row r="371" spans="1:22" s="11" customFormat="1" ht="13.2" x14ac:dyDescent="0.25">
      <c r="A371" s="32">
        <f>A370+1</f>
        <v>221</v>
      </c>
      <c r="B371" s="14" t="s">
        <v>433</v>
      </c>
      <c r="C371" s="169">
        <v>1964</v>
      </c>
      <c r="D371" s="173"/>
      <c r="E371" s="169" t="s">
        <v>233</v>
      </c>
      <c r="F371" s="32">
        <v>3</v>
      </c>
      <c r="G371" s="32">
        <v>2</v>
      </c>
      <c r="H371" s="162">
        <v>953.6</v>
      </c>
      <c r="I371" s="175">
        <v>953.4</v>
      </c>
      <c r="J371" s="162">
        <v>855.7</v>
      </c>
      <c r="K371" s="161">
        <v>33</v>
      </c>
      <c r="L371" s="162">
        <f>'виды работ '!C366</f>
        <v>904932</v>
      </c>
      <c r="M371" s="175">
        <v>0</v>
      </c>
      <c r="N371" s="175">
        <v>0</v>
      </c>
      <c r="O371" s="175">
        <v>0</v>
      </c>
      <c r="P371" s="175">
        <f>L371</f>
        <v>904932</v>
      </c>
      <c r="Q371" s="175">
        <f>L371/H371</f>
        <v>948.96392617449658</v>
      </c>
      <c r="R371" s="162">
        <v>14593.7</v>
      </c>
      <c r="S371" s="24" t="s">
        <v>292</v>
      </c>
      <c r="T371" s="169" t="s">
        <v>245</v>
      </c>
      <c r="U371" s="189"/>
      <c r="V371" s="189"/>
    </row>
    <row r="372" spans="1:22" s="11" customFormat="1" ht="13.2" x14ac:dyDescent="0.25">
      <c r="A372" s="32">
        <f>A367+1</f>
        <v>219</v>
      </c>
      <c r="B372" s="14" t="s">
        <v>434</v>
      </c>
      <c r="C372" s="169">
        <v>1970</v>
      </c>
      <c r="D372" s="173"/>
      <c r="E372" s="169" t="s">
        <v>233</v>
      </c>
      <c r="F372" s="32">
        <v>5</v>
      </c>
      <c r="G372" s="32">
        <v>5</v>
      </c>
      <c r="H372" s="162">
        <v>4857.2</v>
      </c>
      <c r="I372" s="175">
        <v>3582</v>
      </c>
      <c r="J372" s="162">
        <v>3376.4</v>
      </c>
      <c r="K372" s="161">
        <v>143</v>
      </c>
      <c r="L372" s="162">
        <f>'виды работ '!C367</f>
        <v>1973793</v>
      </c>
      <c r="M372" s="175">
        <v>0</v>
      </c>
      <c r="N372" s="175">
        <v>0</v>
      </c>
      <c r="O372" s="175">
        <v>0</v>
      </c>
      <c r="P372" s="175">
        <f t="shared" ref="P372:P373" si="182">L372</f>
        <v>1973793</v>
      </c>
      <c r="Q372" s="175">
        <f t="shared" ref="Q372:Q374" si="183">L372/H372</f>
        <v>406.36436630157294</v>
      </c>
      <c r="R372" s="162">
        <v>14593.7</v>
      </c>
      <c r="S372" s="24" t="s">
        <v>292</v>
      </c>
      <c r="T372" s="169" t="s">
        <v>245</v>
      </c>
      <c r="U372" s="189"/>
      <c r="V372" s="189"/>
    </row>
    <row r="373" spans="1:22" s="11" customFormat="1" ht="13.2" x14ac:dyDescent="0.25">
      <c r="A373" s="32">
        <f>A371+1</f>
        <v>222</v>
      </c>
      <c r="B373" s="14" t="s">
        <v>435</v>
      </c>
      <c r="C373" s="169">
        <v>1980</v>
      </c>
      <c r="D373" s="173"/>
      <c r="E373" s="169" t="s">
        <v>233</v>
      </c>
      <c r="F373" s="32">
        <v>5</v>
      </c>
      <c r="G373" s="32">
        <v>4</v>
      </c>
      <c r="H373" s="162">
        <v>3544.8</v>
      </c>
      <c r="I373" s="162">
        <v>3544.8</v>
      </c>
      <c r="J373" s="175">
        <v>2709</v>
      </c>
      <c r="K373" s="161">
        <v>101</v>
      </c>
      <c r="L373" s="162">
        <f>'виды работ '!C368</f>
        <v>1896319</v>
      </c>
      <c r="M373" s="175">
        <v>0</v>
      </c>
      <c r="N373" s="175">
        <v>0</v>
      </c>
      <c r="O373" s="175">
        <v>0</v>
      </c>
      <c r="P373" s="175">
        <f t="shared" si="182"/>
        <v>1896319</v>
      </c>
      <c r="Q373" s="175">
        <f t="shared" si="183"/>
        <v>534.95796659896189</v>
      </c>
      <c r="R373" s="162">
        <v>14593.7</v>
      </c>
      <c r="S373" s="24" t="s">
        <v>292</v>
      </c>
      <c r="T373" s="169" t="s">
        <v>245</v>
      </c>
      <c r="U373" s="189"/>
      <c r="V373" s="189"/>
    </row>
    <row r="374" spans="1:22" s="11" customFormat="1" ht="13.2" x14ac:dyDescent="0.25">
      <c r="A374" s="267" t="s">
        <v>18</v>
      </c>
      <c r="B374" s="268"/>
      <c r="C374" s="166" t="s">
        <v>236</v>
      </c>
      <c r="D374" s="166" t="s">
        <v>236</v>
      </c>
      <c r="E374" s="166" t="s">
        <v>236</v>
      </c>
      <c r="F374" s="166" t="s">
        <v>236</v>
      </c>
      <c r="G374" s="166" t="s">
        <v>236</v>
      </c>
      <c r="H374" s="162">
        <f>SUM(H370:H373)</f>
        <v>11388.099999999999</v>
      </c>
      <c r="I374" s="162">
        <f t="shared" ref="I374:P374" si="184">SUM(I370:I373)</f>
        <v>10108.400000000001</v>
      </c>
      <c r="J374" s="162">
        <f t="shared" si="184"/>
        <v>8701.5</v>
      </c>
      <c r="K374" s="161">
        <f t="shared" si="184"/>
        <v>360</v>
      </c>
      <c r="L374" s="162">
        <f>SUM(L370:L373)</f>
        <v>5780482</v>
      </c>
      <c r="M374" s="162">
        <f t="shared" si="184"/>
        <v>0</v>
      </c>
      <c r="N374" s="162">
        <f t="shared" si="184"/>
        <v>0</v>
      </c>
      <c r="O374" s="162">
        <f t="shared" si="184"/>
        <v>0</v>
      </c>
      <c r="P374" s="162">
        <f t="shared" si="184"/>
        <v>5780482</v>
      </c>
      <c r="Q374" s="175">
        <f t="shared" si="183"/>
        <v>507.58967694347615</v>
      </c>
      <c r="R374" s="30" t="s">
        <v>236</v>
      </c>
      <c r="S374" s="24" t="s">
        <v>236</v>
      </c>
      <c r="T374" s="24" t="s">
        <v>236</v>
      </c>
      <c r="U374" s="189">
        <f>'[59]характеристика мкд'!$L$20</f>
        <v>5780482</v>
      </c>
      <c r="V374" s="189">
        <f>'[59]виды работ '!$C$15</f>
        <v>0</v>
      </c>
    </row>
    <row r="375" spans="1:22" s="12" customFormat="1" ht="13.2" x14ac:dyDescent="0.25">
      <c r="A375" s="261" t="s">
        <v>70</v>
      </c>
      <c r="B375" s="262"/>
      <c r="C375" s="263"/>
      <c r="D375" s="165" t="s">
        <v>236</v>
      </c>
      <c r="E375" s="165" t="s">
        <v>236</v>
      </c>
      <c r="F375" s="165" t="s">
        <v>236</v>
      </c>
      <c r="G375" s="165" t="s">
        <v>236</v>
      </c>
      <c r="H375" s="18">
        <f t="shared" ref="H375:P375" si="185">H353+H356+H359+H364+H368+H374</f>
        <v>47277.5</v>
      </c>
      <c r="I375" s="18">
        <f t="shared" si="185"/>
        <v>40746.6</v>
      </c>
      <c r="J375" s="18">
        <f t="shared" si="185"/>
        <v>31841.850000000002</v>
      </c>
      <c r="K375" s="23">
        <f t="shared" si="185"/>
        <v>1926</v>
      </c>
      <c r="L375" s="18">
        <f>L353+L356+L359+L364+L368+L374</f>
        <v>64598135</v>
      </c>
      <c r="M375" s="18">
        <f t="shared" si="185"/>
        <v>0</v>
      </c>
      <c r="N375" s="18">
        <f t="shared" si="185"/>
        <v>0</v>
      </c>
      <c r="O375" s="18">
        <f t="shared" si="185"/>
        <v>0</v>
      </c>
      <c r="P375" s="18">
        <f t="shared" si="185"/>
        <v>64598135</v>
      </c>
      <c r="Q375" s="164">
        <f t="shared" ref="Q375" si="186">L375/H375</f>
        <v>1366.3610597007032</v>
      </c>
      <c r="R375" s="35" t="s">
        <v>236</v>
      </c>
      <c r="S375" s="36" t="s">
        <v>236</v>
      </c>
      <c r="T375" s="36" t="s">
        <v>236</v>
      </c>
      <c r="U375" s="18">
        <f t="shared" ref="U375:V375" si="187">U353+U356+U359+U364+U368+U374</f>
        <v>65680483</v>
      </c>
      <c r="V375" s="18">
        <f t="shared" si="187"/>
        <v>1082348</v>
      </c>
    </row>
    <row r="376" spans="1:22" s="11" customFormat="1" ht="15" customHeight="1" x14ac:dyDescent="0.25">
      <c r="A376" s="214" t="s">
        <v>71</v>
      </c>
      <c r="B376" s="214"/>
      <c r="C376" s="214"/>
      <c r="D376" s="214"/>
      <c r="E376" s="214"/>
      <c r="F376" s="214"/>
      <c r="G376" s="214"/>
      <c r="H376" s="214"/>
      <c r="I376" s="214"/>
      <c r="J376" s="214"/>
      <c r="K376" s="214"/>
      <c r="L376" s="214"/>
      <c r="M376" s="214"/>
      <c r="N376" s="214"/>
      <c r="O376" s="214"/>
      <c r="P376" s="214"/>
      <c r="Q376" s="214"/>
      <c r="R376" s="214"/>
      <c r="S376" s="214"/>
      <c r="T376" s="214"/>
    </row>
    <row r="377" spans="1:22" s="11" customFormat="1" ht="15" customHeight="1" x14ac:dyDescent="0.25">
      <c r="A377" s="229" t="s">
        <v>72</v>
      </c>
      <c r="B377" s="230"/>
      <c r="C377" s="230"/>
      <c r="D377" s="230"/>
      <c r="E377" s="231"/>
      <c r="F377" s="270"/>
      <c r="G377" s="270"/>
      <c r="H377" s="270"/>
      <c r="I377" s="270"/>
      <c r="J377" s="270"/>
      <c r="K377" s="270"/>
      <c r="L377" s="270"/>
      <c r="M377" s="270"/>
      <c r="N377" s="270"/>
      <c r="O377" s="270"/>
      <c r="P377" s="270"/>
      <c r="Q377" s="270"/>
      <c r="R377" s="270"/>
      <c r="S377" s="270"/>
      <c r="T377" s="270"/>
    </row>
    <row r="378" spans="1:22" s="11" customFormat="1" ht="15" customHeight="1" x14ac:dyDescent="0.25">
      <c r="A378" s="96">
        <f>A373+1</f>
        <v>223</v>
      </c>
      <c r="B378" s="14" t="s">
        <v>436</v>
      </c>
      <c r="C378" s="26">
        <v>1961</v>
      </c>
      <c r="D378" s="168"/>
      <c r="E378" s="169" t="s">
        <v>362</v>
      </c>
      <c r="F378" s="168">
        <v>2</v>
      </c>
      <c r="G378" s="168">
        <v>2</v>
      </c>
      <c r="H378" s="162">
        <v>711.9</v>
      </c>
      <c r="I378" s="162">
        <v>711.9</v>
      </c>
      <c r="J378" s="162">
        <v>464.9</v>
      </c>
      <c r="K378" s="109">
        <v>21</v>
      </c>
      <c r="L378" s="175">
        <f>'виды работ '!C373</f>
        <v>381182</v>
      </c>
      <c r="M378" s="175">
        <v>0</v>
      </c>
      <c r="N378" s="175">
        <v>0</v>
      </c>
      <c r="O378" s="175">
        <v>0</v>
      </c>
      <c r="P378" s="175">
        <f>L378</f>
        <v>381182</v>
      </c>
      <c r="Q378" s="175">
        <f>L378/H378</f>
        <v>535.44318022194125</v>
      </c>
      <c r="R378" s="162">
        <v>14593.7</v>
      </c>
      <c r="S378" s="24" t="s">
        <v>292</v>
      </c>
      <c r="T378" s="169" t="s">
        <v>245</v>
      </c>
    </row>
    <row r="379" spans="1:22" s="11" customFormat="1" ht="15" customHeight="1" x14ac:dyDescent="0.25">
      <c r="A379" s="96">
        <f>A378+1</f>
        <v>224</v>
      </c>
      <c r="B379" s="14" t="s">
        <v>437</v>
      </c>
      <c r="C379" s="169">
        <v>1961</v>
      </c>
      <c r="D379" s="168"/>
      <c r="E379" s="169" t="s">
        <v>362</v>
      </c>
      <c r="F379" s="168">
        <v>2</v>
      </c>
      <c r="G379" s="168">
        <v>2</v>
      </c>
      <c r="H379" s="162">
        <v>711.9</v>
      </c>
      <c r="I379" s="162">
        <v>711.9</v>
      </c>
      <c r="J379" s="162">
        <v>464.9</v>
      </c>
      <c r="K379" s="174">
        <v>22</v>
      </c>
      <c r="L379" s="175">
        <f>'виды работ '!C374</f>
        <v>3351824</v>
      </c>
      <c r="M379" s="175">
        <v>0</v>
      </c>
      <c r="N379" s="175">
        <v>0</v>
      </c>
      <c r="O379" s="175">
        <v>0</v>
      </c>
      <c r="P379" s="175">
        <f>L379</f>
        <v>3351824</v>
      </c>
      <c r="Q379" s="175">
        <f>L379/H379</f>
        <v>4708.2792527040319</v>
      </c>
      <c r="R379" s="162">
        <v>14593.7</v>
      </c>
      <c r="S379" s="24" t="s">
        <v>292</v>
      </c>
      <c r="T379" s="169" t="s">
        <v>245</v>
      </c>
    </row>
    <row r="380" spans="1:22" s="11" customFormat="1" ht="15" customHeight="1" x14ac:dyDescent="0.25">
      <c r="A380" s="96">
        <f t="shared" ref="A380:A384" si="188">A379+1</f>
        <v>225</v>
      </c>
      <c r="B380" s="14" t="s">
        <v>438</v>
      </c>
      <c r="C380" s="168">
        <v>1960</v>
      </c>
      <c r="D380" s="168"/>
      <c r="E380" s="169" t="s">
        <v>362</v>
      </c>
      <c r="F380" s="168">
        <v>2</v>
      </c>
      <c r="G380" s="168">
        <v>2</v>
      </c>
      <c r="H380" s="162">
        <v>711.9</v>
      </c>
      <c r="I380" s="162">
        <v>711.9</v>
      </c>
      <c r="J380" s="162">
        <v>464.9</v>
      </c>
      <c r="K380" s="161">
        <v>23</v>
      </c>
      <c r="L380" s="175">
        <f>'виды работ '!C375</f>
        <v>3351301</v>
      </c>
      <c r="M380" s="175">
        <v>0</v>
      </c>
      <c r="N380" s="175">
        <v>0</v>
      </c>
      <c r="O380" s="175">
        <v>0</v>
      </c>
      <c r="P380" s="175">
        <f t="shared" ref="P380:P384" si="189">L380</f>
        <v>3351301</v>
      </c>
      <c r="Q380" s="175">
        <f t="shared" ref="Q380:Q384" si="190">L380/H380</f>
        <v>4707.5445989605287</v>
      </c>
      <c r="R380" s="162">
        <v>14593.7</v>
      </c>
      <c r="S380" s="24" t="s">
        <v>292</v>
      </c>
      <c r="T380" s="169" t="s">
        <v>245</v>
      </c>
    </row>
    <row r="381" spans="1:22" s="11" customFormat="1" ht="15" customHeight="1" x14ac:dyDescent="0.25">
      <c r="A381" s="96">
        <f t="shared" si="188"/>
        <v>226</v>
      </c>
      <c r="B381" s="14" t="s">
        <v>439</v>
      </c>
      <c r="C381" s="169">
        <v>1960</v>
      </c>
      <c r="D381" s="168"/>
      <c r="E381" s="169" t="s">
        <v>362</v>
      </c>
      <c r="F381" s="168">
        <v>2</v>
      </c>
      <c r="G381" s="168">
        <v>2</v>
      </c>
      <c r="H381" s="162">
        <v>711.9</v>
      </c>
      <c r="I381" s="162">
        <v>711.9</v>
      </c>
      <c r="J381" s="162">
        <v>464.9</v>
      </c>
      <c r="K381" s="174">
        <v>19</v>
      </c>
      <c r="L381" s="175">
        <f>'виды работ '!C376</f>
        <v>504818</v>
      </c>
      <c r="M381" s="175">
        <v>0</v>
      </c>
      <c r="N381" s="175">
        <v>0</v>
      </c>
      <c r="O381" s="175">
        <v>0</v>
      </c>
      <c r="P381" s="175">
        <f t="shared" si="189"/>
        <v>504818</v>
      </c>
      <c r="Q381" s="175">
        <f t="shared" si="190"/>
        <v>709.1136395561175</v>
      </c>
      <c r="R381" s="162">
        <v>14593.7</v>
      </c>
      <c r="S381" s="24" t="s">
        <v>292</v>
      </c>
      <c r="T381" s="169" t="s">
        <v>245</v>
      </c>
    </row>
    <row r="382" spans="1:22" s="11" customFormat="1" ht="15" customHeight="1" x14ac:dyDescent="0.25">
      <c r="A382" s="96">
        <f t="shared" si="188"/>
        <v>227</v>
      </c>
      <c r="B382" s="14" t="s">
        <v>440</v>
      </c>
      <c r="C382" s="168">
        <v>1960</v>
      </c>
      <c r="D382" s="168"/>
      <c r="E382" s="169" t="s">
        <v>362</v>
      </c>
      <c r="F382" s="168">
        <v>2</v>
      </c>
      <c r="G382" s="168">
        <v>2</v>
      </c>
      <c r="H382" s="162">
        <v>711.9</v>
      </c>
      <c r="I382" s="162">
        <v>711.9</v>
      </c>
      <c r="J382" s="162">
        <v>464.9</v>
      </c>
      <c r="K382" s="161">
        <v>25</v>
      </c>
      <c r="L382" s="175">
        <f>'виды работ '!C377</f>
        <v>504818</v>
      </c>
      <c r="M382" s="175">
        <v>0</v>
      </c>
      <c r="N382" s="175">
        <v>0</v>
      </c>
      <c r="O382" s="175">
        <v>0</v>
      </c>
      <c r="P382" s="175">
        <f t="shared" si="189"/>
        <v>504818</v>
      </c>
      <c r="Q382" s="175">
        <f t="shared" si="190"/>
        <v>709.1136395561175</v>
      </c>
      <c r="R382" s="162">
        <v>14593.7</v>
      </c>
      <c r="S382" s="24" t="s">
        <v>292</v>
      </c>
      <c r="T382" s="169" t="s">
        <v>245</v>
      </c>
    </row>
    <row r="383" spans="1:22" s="11" customFormat="1" ht="15" customHeight="1" x14ac:dyDescent="0.25">
      <c r="A383" s="96">
        <f t="shared" si="188"/>
        <v>228</v>
      </c>
      <c r="B383" s="14" t="s">
        <v>441</v>
      </c>
      <c r="C383" s="26">
        <v>1960</v>
      </c>
      <c r="D383" s="168"/>
      <c r="E383" s="169" t="s">
        <v>362</v>
      </c>
      <c r="F383" s="168">
        <v>2</v>
      </c>
      <c r="G383" s="168">
        <v>2</v>
      </c>
      <c r="H383" s="162">
        <v>711.9</v>
      </c>
      <c r="I383" s="162">
        <v>711.9</v>
      </c>
      <c r="J383" s="162">
        <v>464.9</v>
      </c>
      <c r="K383" s="109">
        <v>24</v>
      </c>
      <c r="L383" s="175">
        <f>'виды работ '!C378</f>
        <v>3669304</v>
      </c>
      <c r="M383" s="175">
        <v>0</v>
      </c>
      <c r="N383" s="175">
        <v>0</v>
      </c>
      <c r="O383" s="175">
        <v>0</v>
      </c>
      <c r="P383" s="175">
        <f t="shared" si="189"/>
        <v>3669304</v>
      </c>
      <c r="Q383" s="175">
        <f t="shared" si="190"/>
        <v>5154.2407641522686</v>
      </c>
      <c r="R383" s="162">
        <v>14593.7</v>
      </c>
      <c r="S383" s="24" t="s">
        <v>292</v>
      </c>
      <c r="T383" s="169" t="s">
        <v>245</v>
      </c>
    </row>
    <row r="384" spans="1:22" s="11" customFormat="1" ht="15" customHeight="1" x14ac:dyDescent="0.25">
      <c r="A384" s="96">
        <f t="shared" si="188"/>
        <v>229</v>
      </c>
      <c r="B384" s="14" t="s">
        <v>442</v>
      </c>
      <c r="C384" s="26">
        <v>1960</v>
      </c>
      <c r="D384" s="168"/>
      <c r="E384" s="169" t="s">
        <v>362</v>
      </c>
      <c r="F384" s="168">
        <v>2</v>
      </c>
      <c r="G384" s="168">
        <v>2</v>
      </c>
      <c r="H384" s="162">
        <v>711.9</v>
      </c>
      <c r="I384" s="162">
        <v>711.9</v>
      </c>
      <c r="J384" s="162">
        <v>464.9</v>
      </c>
      <c r="K384" s="109">
        <v>23</v>
      </c>
      <c r="L384" s="175">
        <f>'виды работ '!C379</f>
        <v>504818</v>
      </c>
      <c r="M384" s="175">
        <v>0</v>
      </c>
      <c r="N384" s="175">
        <v>0</v>
      </c>
      <c r="O384" s="175">
        <v>0</v>
      </c>
      <c r="P384" s="175">
        <f t="shared" si="189"/>
        <v>504818</v>
      </c>
      <c r="Q384" s="175">
        <f t="shared" si="190"/>
        <v>709.1136395561175</v>
      </c>
      <c r="R384" s="162">
        <v>14593.7</v>
      </c>
      <c r="S384" s="24" t="s">
        <v>292</v>
      </c>
      <c r="T384" s="169" t="s">
        <v>245</v>
      </c>
      <c r="U384" s="189"/>
      <c r="V384" s="189"/>
    </row>
    <row r="385" spans="1:22" s="11" customFormat="1" ht="15" customHeight="1" x14ac:dyDescent="0.25">
      <c r="A385" s="267" t="s">
        <v>18</v>
      </c>
      <c r="B385" s="268"/>
      <c r="C385" s="166" t="s">
        <v>236</v>
      </c>
      <c r="D385" s="166" t="s">
        <v>236</v>
      </c>
      <c r="E385" s="166" t="s">
        <v>236</v>
      </c>
      <c r="F385" s="166" t="s">
        <v>236</v>
      </c>
      <c r="G385" s="166" t="s">
        <v>236</v>
      </c>
      <c r="H385" s="175">
        <f>SUM(H378:H384)</f>
        <v>4983.2999999999993</v>
      </c>
      <c r="I385" s="175">
        <f t="shared" ref="I385:P385" si="191">SUM(I378:I384)</f>
        <v>4983.2999999999993</v>
      </c>
      <c r="J385" s="175">
        <f t="shared" si="191"/>
        <v>3254.3</v>
      </c>
      <c r="K385" s="174">
        <f t="shared" si="191"/>
        <v>157</v>
      </c>
      <c r="L385" s="175">
        <f>SUM(L378:L384)</f>
        <v>12268065</v>
      </c>
      <c r="M385" s="175">
        <f t="shared" si="191"/>
        <v>0</v>
      </c>
      <c r="N385" s="175">
        <f t="shared" si="191"/>
        <v>0</v>
      </c>
      <c r="O385" s="175">
        <f t="shared" si="191"/>
        <v>0</v>
      </c>
      <c r="P385" s="175">
        <f t="shared" si="191"/>
        <v>12268065</v>
      </c>
      <c r="Q385" s="175">
        <f>L385/H385</f>
        <v>2461.8355306724461</v>
      </c>
      <c r="R385" s="30" t="s">
        <v>236</v>
      </c>
      <c r="S385" s="24" t="s">
        <v>236</v>
      </c>
      <c r="T385" s="24" t="s">
        <v>236</v>
      </c>
      <c r="U385" s="189">
        <f>'[60]характеристика мкд'!$L$23</f>
        <v>12456492</v>
      </c>
      <c r="V385" s="189">
        <f>'[60]виды работ '!$C$18</f>
        <v>188427</v>
      </c>
    </row>
    <row r="386" spans="1:22" s="11" customFormat="1" ht="15.75" customHeight="1" x14ac:dyDescent="0.25">
      <c r="A386" s="229" t="s">
        <v>73</v>
      </c>
      <c r="B386" s="230"/>
      <c r="C386" s="230"/>
      <c r="D386" s="230"/>
      <c r="E386" s="231"/>
      <c r="F386" s="211"/>
      <c r="G386" s="211"/>
      <c r="H386" s="211"/>
      <c r="I386" s="211"/>
      <c r="J386" s="211"/>
      <c r="K386" s="211"/>
      <c r="L386" s="211"/>
      <c r="M386" s="211"/>
      <c r="N386" s="211"/>
      <c r="O386" s="211"/>
      <c r="P386" s="211"/>
      <c r="Q386" s="211"/>
      <c r="R386" s="211"/>
      <c r="S386" s="211"/>
      <c r="T386" s="211"/>
      <c r="U386" s="189"/>
      <c r="V386" s="189"/>
    </row>
    <row r="387" spans="1:22" s="11" customFormat="1" ht="15.75" customHeight="1" x14ac:dyDescent="0.25">
      <c r="A387" s="32">
        <f>A384+1</f>
        <v>230</v>
      </c>
      <c r="B387" s="14" t="s">
        <v>443</v>
      </c>
      <c r="C387" s="169">
        <v>1965</v>
      </c>
      <c r="D387" s="169"/>
      <c r="E387" s="169" t="s">
        <v>233</v>
      </c>
      <c r="F387" s="169">
        <v>2</v>
      </c>
      <c r="G387" s="169">
        <v>2</v>
      </c>
      <c r="H387" s="169">
        <v>664.6</v>
      </c>
      <c r="I387" s="169">
        <v>634.70000000000005</v>
      </c>
      <c r="J387" s="169">
        <v>327.9</v>
      </c>
      <c r="K387" s="169">
        <v>31</v>
      </c>
      <c r="L387" s="162">
        <f>'виды работ '!C382</f>
        <v>1416997</v>
      </c>
      <c r="M387" s="175">
        <v>0</v>
      </c>
      <c r="N387" s="175">
        <v>0</v>
      </c>
      <c r="O387" s="175">
        <v>0</v>
      </c>
      <c r="P387" s="175">
        <f t="shared" ref="P387:P392" si="192">L387</f>
        <v>1416997</v>
      </c>
      <c r="Q387" s="175">
        <f t="shared" ref="Q387:Q392" si="193">L387/H387</f>
        <v>2132.1050255792957</v>
      </c>
      <c r="R387" s="162">
        <v>14593.7</v>
      </c>
      <c r="S387" s="24" t="s">
        <v>292</v>
      </c>
      <c r="T387" s="169" t="s">
        <v>245</v>
      </c>
      <c r="U387" s="189"/>
      <c r="V387" s="189"/>
    </row>
    <row r="388" spans="1:22" s="11" customFormat="1" ht="15.75" customHeight="1" x14ac:dyDescent="0.25">
      <c r="A388" s="32">
        <f>A387+1</f>
        <v>231</v>
      </c>
      <c r="B388" s="14" t="s">
        <v>444</v>
      </c>
      <c r="C388" s="169">
        <v>1969</v>
      </c>
      <c r="D388" s="169"/>
      <c r="E388" s="169" t="s">
        <v>233</v>
      </c>
      <c r="F388" s="169">
        <v>2</v>
      </c>
      <c r="G388" s="169">
        <v>2</v>
      </c>
      <c r="H388" s="169">
        <v>570.29999999999995</v>
      </c>
      <c r="I388" s="169" t="s">
        <v>246</v>
      </c>
      <c r="J388" s="169">
        <v>268.7</v>
      </c>
      <c r="K388" s="169">
        <v>33</v>
      </c>
      <c r="L388" s="162">
        <f>'виды работ '!C383</f>
        <v>1375037</v>
      </c>
      <c r="M388" s="175">
        <v>0</v>
      </c>
      <c r="N388" s="175">
        <v>0</v>
      </c>
      <c r="O388" s="175">
        <v>0</v>
      </c>
      <c r="P388" s="175">
        <f t="shared" si="192"/>
        <v>1375037</v>
      </c>
      <c r="Q388" s="175">
        <f t="shared" si="193"/>
        <v>2411.076626337016</v>
      </c>
      <c r="R388" s="162">
        <v>14593.7</v>
      </c>
      <c r="S388" s="24" t="s">
        <v>292</v>
      </c>
      <c r="T388" s="169" t="s">
        <v>245</v>
      </c>
      <c r="U388" s="189"/>
      <c r="V388" s="189"/>
    </row>
    <row r="389" spans="1:22" s="11" customFormat="1" ht="15.75" customHeight="1" x14ac:dyDescent="0.25">
      <c r="A389" s="32">
        <f t="shared" ref="A389:A396" si="194">A388+1</f>
        <v>232</v>
      </c>
      <c r="B389" s="14" t="s">
        <v>445</v>
      </c>
      <c r="C389" s="169">
        <v>1966</v>
      </c>
      <c r="D389" s="169"/>
      <c r="E389" s="169" t="s">
        <v>233</v>
      </c>
      <c r="F389" s="169">
        <v>2</v>
      </c>
      <c r="G389" s="169">
        <v>2</v>
      </c>
      <c r="H389" s="169">
        <v>549.6</v>
      </c>
      <c r="I389" s="169">
        <v>525.20000000000005</v>
      </c>
      <c r="J389" s="169">
        <v>340.9</v>
      </c>
      <c r="K389" s="169">
        <v>24</v>
      </c>
      <c r="L389" s="162">
        <f>'виды работ '!C384</f>
        <v>1412349</v>
      </c>
      <c r="M389" s="175">
        <v>0</v>
      </c>
      <c r="N389" s="175">
        <v>0</v>
      </c>
      <c r="O389" s="175">
        <v>0</v>
      </c>
      <c r="P389" s="175">
        <f t="shared" si="192"/>
        <v>1412349</v>
      </c>
      <c r="Q389" s="175">
        <f t="shared" si="193"/>
        <v>2569.7762008733625</v>
      </c>
      <c r="R389" s="162">
        <v>14593.7</v>
      </c>
      <c r="S389" s="24" t="s">
        <v>292</v>
      </c>
      <c r="T389" s="169" t="s">
        <v>245</v>
      </c>
      <c r="U389" s="189"/>
      <c r="V389" s="189"/>
    </row>
    <row r="390" spans="1:22" s="11" customFormat="1" ht="13.2" x14ac:dyDescent="0.25">
      <c r="A390" s="32">
        <f t="shared" si="194"/>
        <v>233</v>
      </c>
      <c r="B390" s="14" t="s">
        <v>446</v>
      </c>
      <c r="C390" s="169">
        <v>1967</v>
      </c>
      <c r="D390" s="169"/>
      <c r="E390" s="169" t="s">
        <v>233</v>
      </c>
      <c r="F390" s="169">
        <v>2</v>
      </c>
      <c r="G390" s="169">
        <v>2</v>
      </c>
      <c r="H390" s="169">
        <v>530</v>
      </c>
      <c r="I390" s="169">
        <v>505.4</v>
      </c>
      <c r="J390" s="169">
        <v>349.5</v>
      </c>
      <c r="K390" s="169">
        <v>22</v>
      </c>
      <c r="L390" s="175">
        <f>'виды работ '!C385</f>
        <v>1411695</v>
      </c>
      <c r="M390" s="175">
        <v>0</v>
      </c>
      <c r="N390" s="175">
        <v>0</v>
      </c>
      <c r="O390" s="175">
        <v>0</v>
      </c>
      <c r="P390" s="175">
        <f t="shared" si="192"/>
        <v>1411695</v>
      </c>
      <c r="Q390" s="175">
        <f t="shared" si="193"/>
        <v>2663.5754716981132</v>
      </c>
      <c r="R390" s="162">
        <v>14593.7</v>
      </c>
      <c r="S390" s="24" t="s">
        <v>292</v>
      </c>
      <c r="T390" s="169" t="s">
        <v>245</v>
      </c>
      <c r="U390" s="189"/>
      <c r="V390" s="189"/>
    </row>
    <row r="391" spans="1:22" s="11" customFormat="1" ht="15.75" customHeight="1" x14ac:dyDescent="0.25">
      <c r="A391" s="32">
        <f t="shared" si="194"/>
        <v>234</v>
      </c>
      <c r="B391" s="14" t="s">
        <v>74</v>
      </c>
      <c r="C391" s="169">
        <v>1965</v>
      </c>
      <c r="D391" s="169"/>
      <c r="E391" s="169" t="s">
        <v>233</v>
      </c>
      <c r="F391" s="169">
        <v>2</v>
      </c>
      <c r="G391" s="169">
        <v>2</v>
      </c>
      <c r="H391" s="175">
        <v>649.79999999999995</v>
      </c>
      <c r="I391" s="175">
        <v>625</v>
      </c>
      <c r="J391" s="175">
        <v>542.6</v>
      </c>
      <c r="K391" s="174">
        <v>31</v>
      </c>
      <c r="L391" s="162">
        <f>'виды работ '!C386</f>
        <v>533099</v>
      </c>
      <c r="M391" s="175">
        <v>0</v>
      </c>
      <c r="N391" s="175">
        <v>0</v>
      </c>
      <c r="O391" s="175">
        <v>0</v>
      </c>
      <c r="P391" s="175">
        <f t="shared" si="192"/>
        <v>533099</v>
      </c>
      <c r="Q391" s="175">
        <f t="shared" si="193"/>
        <v>820.40473991997544</v>
      </c>
      <c r="R391" s="162">
        <v>14593.7</v>
      </c>
      <c r="S391" s="24" t="s">
        <v>292</v>
      </c>
      <c r="T391" s="169" t="s">
        <v>245</v>
      </c>
      <c r="U391" s="189"/>
      <c r="V391" s="189"/>
    </row>
    <row r="392" spans="1:22" s="11" customFormat="1" ht="13.2" x14ac:dyDescent="0.25">
      <c r="A392" s="32">
        <f t="shared" si="194"/>
        <v>235</v>
      </c>
      <c r="B392" s="14" t="s">
        <v>447</v>
      </c>
      <c r="C392" s="169">
        <v>1945</v>
      </c>
      <c r="D392" s="169"/>
      <c r="E392" s="169" t="s">
        <v>233</v>
      </c>
      <c r="F392" s="169">
        <v>2</v>
      </c>
      <c r="G392" s="169">
        <v>1</v>
      </c>
      <c r="H392" s="169">
        <v>399.5</v>
      </c>
      <c r="I392" s="169">
        <v>339.1</v>
      </c>
      <c r="J392" s="169">
        <v>201.8</v>
      </c>
      <c r="K392" s="169">
        <v>15</v>
      </c>
      <c r="L392" s="175">
        <f>'виды работ '!C387</f>
        <v>466936</v>
      </c>
      <c r="M392" s="175">
        <v>0</v>
      </c>
      <c r="N392" s="175">
        <v>0</v>
      </c>
      <c r="O392" s="175">
        <v>0</v>
      </c>
      <c r="P392" s="175">
        <f t="shared" si="192"/>
        <v>466936</v>
      </c>
      <c r="Q392" s="175">
        <f t="shared" si="193"/>
        <v>1168.8010012515645</v>
      </c>
      <c r="R392" s="162">
        <v>14593.7</v>
      </c>
      <c r="S392" s="24" t="s">
        <v>292</v>
      </c>
      <c r="T392" s="169" t="s">
        <v>245</v>
      </c>
      <c r="U392" s="189"/>
      <c r="V392" s="189"/>
    </row>
    <row r="393" spans="1:22" s="11" customFormat="1" ht="15.75" customHeight="1" x14ac:dyDescent="0.25">
      <c r="A393" s="32">
        <f t="shared" si="194"/>
        <v>236</v>
      </c>
      <c r="B393" s="14" t="s">
        <v>75</v>
      </c>
      <c r="C393" s="169">
        <v>1963</v>
      </c>
      <c r="D393" s="169"/>
      <c r="E393" s="169" t="s">
        <v>233</v>
      </c>
      <c r="F393" s="169">
        <v>2</v>
      </c>
      <c r="G393" s="169">
        <v>2</v>
      </c>
      <c r="H393" s="175">
        <v>428.1</v>
      </c>
      <c r="I393" s="175">
        <v>387.7</v>
      </c>
      <c r="J393" s="175">
        <v>284</v>
      </c>
      <c r="K393" s="174">
        <v>21</v>
      </c>
      <c r="L393" s="162">
        <f>'виды работ '!C388</f>
        <v>467615</v>
      </c>
      <c r="M393" s="175">
        <v>0</v>
      </c>
      <c r="N393" s="175">
        <v>0</v>
      </c>
      <c r="O393" s="175">
        <v>0</v>
      </c>
      <c r="P393" s="175">
        <f t="shared" ref="P393:P396" si="195">L393</f>
        <v>467615</v>
      </c>
      <c r="Q393" s="175">
        <f t="shared" ref="Q393:Q396" si="196">L393/H393</f>
        <v>1092.3032001868721</v>
      </c>
      <c r="R393" s="162">
        <v>14593.7</v>
      </c>
      <c r="S393" s="24" t="s">
        <v>292</v>
      </c>
      <c r="T393" s="169" t="s">
        <v>245</v>
      </c>
      <c r="U393" s="189"/>
      <c r="V393" s="189"/>
    </row>
    <row r="394" spans="1:22" s="11" customFormat="1" ht="15.75" customHeight="1" x14ac:dyDescent="0.25">
      <c r="A394" s="32">
        <f t="shared" si="194"/>
        <v>237</v>
      </c>
      <c r="B394" s="14" t="s">
        <v>76</v>
      </c>
      <c r="C394" s="169">
        <v>1930</v>
      </c>
      <c r="D394" s="169"/>
      <c r="E394" s="169" t="s">
        <v>233</v>
      </c>
      <c r="F394" s="169">
        <v>2</v>
      </c>
      <c r="G394" s="169">
        <v>2</v>
      </c>
      <c r="H394" s="175">
        <v>366.9</v>
      </c>
      <c r="I394" s="175">
        <v>328.3</v>
      </c>
      <c r="J394" s="175">
        <v>202.3</v>
      </c>
      <c r="K394" s="174">
        <v>17</v>
      </c>
      <c r="L394" s="162">
        <f>'виды работ '!C389</f>
        <v>1457104</v>
      </c>
      <c r="M394" s="175">
        <v>0</v>
      </c>
      <c r="N394" s="175">
        <v>0</v>
      </c>
      <c r="O394" s="175">
        <v>0</v>
      </c>
      <c r="P394" s="175">
        <f t="shared" si="195"/>
        <v>1457104</v>
      </c>
      <c r="Q394" s="175">
        <f t="shared" si="196"/>
        <v>3971.3927500681389</v>
      </c>
      <c r="R394" s="162">
        <v>14593.7</v>
      </c>
      <c r="S394" s="24" t="s">
        <v>292</v>
      </c>
      <c r="T394" s="169" t="s">
        <v>245</v>
      </c>
      <c r="U394" s="189"/>
      <c r="V394" s="189"/>
    </row>
    <row r="395" spans="1:22" s="11" customFormat="1" ht="13.2" x14ac:dyDescent="0.25">
      <c r="A395" s="32">
        <f t="shared" si="194"/>
        <v>238</v>
      </c>
      <c r="B395" s="14" t="s">
        <v>448</v>
      </c>
      <c r="C395" s="169">
        <v>1963</v>
      </c>
      <c r="D395" s="169"/>
      <c r="E395" s="169" t="s">
        <v>233</v>
      </c>
      <c r="F395" s="169">
        <v>2</v>
      </c>
      <c r="G395" s="169">
        <v>2</v>
      </c>
      <c r="H395" s="169">
        <v>440.5</v>
      </c>
      <c r="I395" s="169">
        <v>401.5</v>
      </c>
      <c r="J395" s="169">
        <v>302.60000000000002</v>
      </c>
      <c r="K395" s="169">
        <v>18</v>
      </c>
      <c r="L395" s="175">
        <f>'виды работ '!C390</f>
        <v>467615</v>
      </c>
      <c r="M395" s="175">
        <v>0</v>
      </c>
      <c r="N395" s="175">
        <v>0</v>
      </c>
      <c r="O395" s="175">
        <v>0</v>
      </c>
      <c r="P395" s="175">
        <f t="shared" si="195"/>
        <v>467615</v>
      </c>
      <c r="Q395" s="175">
        <f t="shared" si="196"/>
        <v>1061.55505107832</v>
      </c>
      <c r="R395" s="162">
        <v>14593.7</v>
      </c>
      <c r="S395" s="24" t="s">
        <v>292</v>
      </c>
      <c r="T395" s="169" t="s">
        <v>245</v>
      </c>
      <c r="U395" s="189"/>
      <c r="V395" s="189"/>
    </row>
    <row r="396" spans="1:22" s="11" customFormat="1" ht="13.2" x14ac:dyDescent="0.25">
      <c r="A396" s="32">
        <f t="shared" si="194"/>
        <v>239</v>
      </c>
      <c r="B396" s="14" t="s">
        <v>449</v>
      </c>
      <c r="C396" s="169">
        <v>1962</v>
      </c>
      <c r="D396" s="169"/>
      <c r="E396" s="169" t="s">
        <v>233</v>
      </c>
      <c r="F396" s="169">
        <v>2</v>
      </c>
      <c r="G396" s="169">
        <v>2</v>
      </c>
      <c r="H396" s="169">
        <v>419.4</v>
      </c>
      <c r="I396" s="169">
        <v>379.8</v>
      </c>
      <c r="J396" s="169">
        <v>337.7</v>
      </c>
      <c r="K396" s="169">
        <v>31</v>
      </c>
      <c r="L396" s="175">
        <f>'виды работ '!C391</f>
        <v>467615</v>
      </c>
      <c r="M396" s="175">
        <v>0</v>
      </c>
      <c r="N396" s="175">
        <v>0</v>
      </c>
      <c r="O396" s="175">
        <v>0</v>
      </c>
      <c r="P396" s="175">
        <f t="shared" si="195"/>
        <v>467615</v>
      </c>
      <c r="Q396" s="175">
        <f t="shared" si="196"/>
        <v>1114.9618502622795</v>
      </c>
      <c r="R396" s="162">
        <v>14593.7</v>
      </c>
      <c r="S396" s="24" t="s">
        <v>292</v>
      </c>
      <c r="T396" s="169" t="s">
        <v>245</v>
      </c>
      <c r="U396" s="189"/>
      <c r="V396" s="189"/>
    </row>
    <row r="397" spans="1:22" s="11" customFormat="1" ht="16.5" customHeight="1" x14ac:dyDescent="0.25">
      <c r="A397" s="267" t="s">
        <v>18</v>
      </c>
      <c r="B397" s="268"/>
      <c r="C397" s="166" t="s">
        <v>236</v>
      </c>
      <c r="D397" s="166" t="s">
        <v>236</v>
      </c>
      <c r="E397" s="166" t="s">
        <v>236</v>
      </c>
      <c r="F397" s="166" t="s">
        <v>236</v>
      </c>
      <c r="G397" s="166" t="s">
        <v>236</v>
      </c>
      <c r="H397" s="175">
        <f>SUM(H387:H396)</f>
        <v>5018.7</v>
      </c>
      <c r="I397" s="175">
        <f t="shared" ref="I397:P397" si="197">SUM(I387:I396)</f>
        <v>4126.7</v>
      </c>
      <c r="J397" s="175">
        <f t="shared" si="197"/>
        <v>3157.9999999999995</v>
      </c>
      <c r="K397" s="174">
        <f t="shared" si="197"/>
        <v>243</v>
      </c>
      <c r="L397" s="175">
        <f>SUM(L387:L396)</f>
        <v>9476062</v>
      </c>
      <c r="M397" s="175">
        <f t="shared" si="197"/>
        <v>0</v>
      </c>
      <c r="N397" s="175">
        <f t="shared" si="197"/>
        <v>0</v>
      </c>
      <c r="O397" s="175">
        <f t="shared" si="197"/>
        <v>0</v>
      </c>
      <c r="P397" s="175">
        <f t="shared" si="197"/>
        <v>9476062</v>
      </c>
      <c r="Q397" s="175">
        <f>L397/H397</f>
        <v>1888.1507163209596</v>
      </c>
      <c r="R397" s="30" t="s">
        <v>236</v>
      </c>
      <c r="S397" s="24" t="s">
        <v>236</v>
      </c>
      <c r="T397" s="24" t="s">
        <v>236</v>
      </c>
      <c r="U397" s="189">
        <f>'[61]характеристика мкд'!$L$26</f>
        <v>9604462</v>
      </c>
      <c r="V397" s="189">
        <f>'[61]виды работ '!$C$21</f>
        <v>128400</v>
      </c>
    </row>
    <row r="398" spans="1:22" s="11" customFormat="1" ht="15.75" customHeight="1" x14ac:dyDescent="0.25">
      <c r="A398" s="229" t="s">
        <v>77</v>
      </c>
      <c r="B398" s="230"/>
      <c r="C398" s="230"/>
      <c r="D398" s="230"/>
      <c r="E398" s="231"/>
      <c r="F398" s="214"/>
      <c r="G398" s="214"/>
      <c r="H398" s="214"/>
      <c r="I398" s="214"/>
      <c r="J398" s="214"/>
      <c r="K398" s="214"/>
      <c r="L398" s="214"/>
      <c r="M398" s="214"/>
      <c r="N398" s="214"/>
      <c r="O398" s="214"/>
      <c r="P398" s="214"/>
      <c r="Q398" s="214"/>
      <c r="R398" s="214"/>
      <c r="S398" s="214"/>
      <c r="T398" s="214"/>
      <c r="U398" s="189"/>
      <c r="V398" s="189"/>
    </row>
    <row r="399" spans="1:22" s="11" customFormat="1" ht="13.2" x14ac:dyDescent="0.25">
      <c r="A399" s="31">
        <f>A396+1</f>
        <v>240</v>
      </c>
      <c r="B399" s="14" t="s">
        <v>450</v>
      </c>
      <c r="C399" s="107">
        <v>1936</v>
      </c>
      <c r="D399" s="107"/>
      <c r="E399" s="169" t="s">
        <v>233</v>
      </c>
      <c r="F399" s="107">
        <v>4</v>
      </c>
      <c r="G399" s="107">
        <v>3</v>
      </c>
      <c r="H399" s="47">
        <v>2260.5</v>
      </c>
      <c r="I399" s="47">
        <v>2048.6999999999998</v>
      </c>
      <c r="J399" s="47">
        <v>1127.2</v>
      </c>
      <c r="K399" s="110">
        <v>100</v>
      </c>
      <c r="L399" s="162">
        <f>'виды работ '!C394</f>
        <v>6408106</v>
      </c>
      <c r="M399" s="175">
        <v>0</v>
      </c>
      <c r="N399" s="175">
        <v>0</v>
      </c>
      <c r="O399" s="175">
        <v>0</v>
      </c>
      <c r="P399" s="175">
        <f>L399</f>
        <v>6408106</v>
      </c>
      <c r="Q399" s="175">
        <f>L399/H399</f>
        <v>2834.8179606281797</v>
      </c>
      <c r="R399" s="162">
        <v>14593.7</v>
      </c>
      <c r="S399" s="24" t="s">
        <v>292</v>
      </c>
      <c r="T399" s="169" t="s">
        <v>245</v>
      </c>
      <c r="U399" s="189"/>
      <c r="V399" s="189"/>
    </row>
    <row r="400" spans="1:22" s="11" customFormat="1" ht="13.2" x14ac:dyDescent="0.25">
      <c r="A400" s="31">
        <f>A399+1</f>
        <v>241</v>
      </c>
      <c r="B400" s="14" t="s">
        <v>451</v>
      </c>
      <c r="C400" s="169">
        <v>1967</v>
      </c>
      <c r="D400" s="169"/>
      <c r="E400" s="169" t="s">
        <v>237</v>
      </c>
      <c r="F400" s="32">
        <v>5</v>
      </c>
      <c r="G400" s="169">
        <v>3</v>
      </c>
      <c r="H400" s="48">
        <v>3115.1</v>
      </c>
      <c r="I400" s="48">
        <v>2548</v>
      </c>
      <c r="J400" s="48">
        <v>2451.4</v>
      </c>
      <c r="K400" s="160">
        <v>114</v>
      </c>
      <c r="L400" s="162">
        <f>'виды работ '!C395</f>
        <v>2969405</v>
      </c>
      <c r="M400" s="175">
        <v>0</v>
      </c>
      <c r="N400" s="175">
        <v>0</v>
      </c>
      <c r="O400" s="175">
        <v>0</v>
      </c>
      <c r="P400" s="175">
        <f>L400</f>
        <v>2969405</v>
      </c>
      <c r="Q400" s="175">
        <f>L400/H400</f>
        <v>953.22943083689131</v>
      </c>
      <c r="R400" s="162">
        <v>14593.7</v>
      </c>
      <c r="S400" s="24" t="s">
        <v>292</v>
      </c>
      <c r="T400" s="169" t="s">
        <v>245</v>
      </c>
      <c r="U400" s="189"/>
      <c r="V400" s="189"/>
    </row>
    <row r="401" spans="1:22" s="11" customFormat="1" ht="13.2" x14ac:dyDescent="0.25">
      <c r="A401" s="31">
        <f>A400+1</f>
        <v>242</v>
      </c>
      <c r="B401" s="14" t="s">
        <v>452</v>
      </c>
      <c r="C401" s="169">
        <v>1965</v>
      </c>
      <c r="D401" s="169"/>
      <c r="E401" s="169" t="s">
        <v>237</v>
      </c>
      <c r="F401" s="169">
        <v>5</v>
      </c>
      <c r="G401" s="169">
        <v>4</v>
      </c>
      <c r="H401" s="175">
        <v>4270</v>
      </c>
      <c r="I401" s="175">
        <v>3546</v>
      </c>
      <c r="J401" s="175">
        <v>3135.8</v>
      </c>
      <c r="K401" s="174">
        <v>158</v>
      </c>
      <c r="L401" s="162">
        <f>'виды работ '!C396</f>
        <v>4279345</v>
      </c>
      <c r="M401" s="175">
        <v>0</v>
      </c>
      <c r="N401" s="175">
        <v>0</v>
      </c>
      <c r="O401" s="175">
        <v>0</v>
      </c>
      <c r="P401" s="175">
        <f>L401</f>
        <v>4279345</v>
      </c>
      <c r="Q401" s="175">
        <f>L401/H401</f>
        <v>1002.188524590164</v>
      </c>
      <c r="R401" s="162">
        <v>14593.7</v>
      </c>
      <c r="S401" s="24" t="s">
        <v>292</v>
      </c>
      <c r="T401" s="169" t="s">
        <v>245</v>
      </c>
      <c r="U401" s="189"/>
      <c r="V401" s="189"/>
    </row>
    <row r="402" spans="1:22" s="11" customFormat="1" ht="13.2" x14ac:dyDescent="0.25">
      <c r="A402" s="267" t="s">
        <v>18</v>
      </c>
      <c r="B402" s="268"/>
      <c r="C402" s="166" t="s">
        <v>236</v>
      </c>
      <c r="D402" s="166" t="s">
        <v>236</v>
      </c>
      <c r="E402" s="166" t="s">
        <v>236</v>
      </c>
      <c r="F402" s="166" t="s">
        <v>236</v>
      </c>
      <c r="G402" s="166" t="s">
        <v>236</v>
      </c>
      <c r="H402" s="162">
        <f>SUM(H399:H401)</f>
        <v>9645.6</v>
      </c>
      <c r="I402" s="162">
        <f t="shared" ref="I402:P402" si="198">SUM(I399:I401)</f>
        <v>8142.7</v>
      </c>
      <c r="J402" s="162">
        <f t="shared" si="198"/>
        <v>6714.4000000000005</v>
      </c>
      <c r="K402" s="161">
        <f t="shared" si="198"/>
        <v>372</v>
      </c>
      <c r="L402" s="162">
        <f>SUM(L399:L401)</f>
        <v>13656856</v>
      </c>
      <c r="M402" s="162">
        <f t="shared" si="198"/>
        <v>0</v>
      </c>
      <c r="N402" s="162">
        <f t="shared" si="198"/>
        <v>0</v>
      </c>
      <c r="O402" s="162">
        <f t="shared" si="198"/>
        <v>0</v>
      </c>
      <c r="P402" s="162">
        <f t="shared" si="198"/>
        <v>13656856</v>
      </c>
      <c r="Q402" s="175">
        <f>L402/H402</f>
        <v>1415.8638135522933</v>
      </c>
      <c r="R402" s="30" t="s">
        <v>236</v>
      </c>
      <c r="S402" s="24" t="s">
        <v>236</v>
      </c>
      <c r="T402" s="24" t="s">
        <v>236</v>
      </c>
      <c r="U402" s="189">
        <f>'[62]характеристика мкд'!$L$19</f>
        <v>13898312</v>
      </c>
      <c r="V402" s="189">
        <f>'[62]виды работ '!$C$14</f>
        <v>241456</v>
      </c>
    </row>
    <row r="403" spans="1:22" s="11" customFormat="1" ht="13.2" x14ac:dyDescent="0.25">
      <c r="A403" s="229" t="s">
        <v>78</v>
      </c>
      <c r="B403" s="230"/>
      <c r="C403" s="230"/>
      <c r="D403" s="230"/>
      <c r="E403" s="231"/>
      <c r="F403" s="211"/>
      <c r="G403" s="211"/>
      <c r="H403" s="211"/>
      <c r="I403" s="211"/>
      <c r="J403" s="211"/>
      <c r="K403" s="211"/>
      <c r="L403" s="211"/>
      <c r="M403" s="211"/>
      <c r="N403" s="211"/>
      <c r="O403" s="211"/>
      <c r="P403" s="211"/>
      <c r="Q403" s="211"/>
      <c r="R403" s="211"/>
      <c r="S403" s="211"/>
      <c r="T403" s="211"/>
      <c r="U403" s="189"/>
      <c r="V403" s="189"/>
    </row>
    <row r="404" spans="1:22" s="11" customFormat="1" ht="13.2" x14ac:dyDescent="0.25">
      <c r="A404" s="32">
        <f>A401+1</f>
        <v>243</v>
      </c>
      <c r="B404" s="14" t="s">
        <v>453</v>
      </c>
      <c r="C404" s="26">
        <v>1969</v>
      </c>
      <c r="D404" s="169"/>
      <c r="E404" s="169" t="s">
        <v>233</v>
      </c>
      <c r="F404" s="169">
        <v>2</v>
      </c>
      <c r="G404" s="169">
        <v>2</v>
      </c>
      <c r="H404" s="26">
        <v>579.1</v>
      </c>
      <c r="I404" s="26">
        <v>531.1</v>
      </c>
      <c r="J404" s="26">
        <v>427.2</v>
      </c>
      <c r="K404" s="26">
        <v>19</v>
      </c>
      <c r="L404" s="162">
        <f>'виды работ '!C399</f>
        <v>2915040</v>
      </c>
      <c r="M404" s="175">
        <v>0</v>
      </c>
      <c r="N404" s="175">
        <v>0</v>
      </c>
      <c r="O404" s="175">
        <v>0</v>
      </c>
      <c r="P404" s="175">
        <f t="shared" ref="P404:P407" si="199">L404</f>
        <v>2915040</v>
      </c>
      <c r="Q404" s="175">
        <f t="shared" ref="Q404:Q408" si="200">L404/H404</f>
        <v>5033.7420134691765</v>
      </c>
      <c r="R404" s="162">
        <v>14593.7</v>
      </c>
      <c r="S404" s="24" t="s">
        <v>292</v>
      </c>
      <c r="T404" s="169" t="s">
        <v>245</v>
      </c>
      <c r="U404" s="189"/>
      <c r="V404" s="189"/>
    </row>
    <row r="405" spans="1:22" s="11" customFormat="1" ht="13.2" x14ac:dyDescent="0.25">
      <c r="A405" s="32">
        <f>A404+1</f>
        <v>244</v>
      </c>
      <c r="B405" s="14" t="s">
        <v>454</v>
      </c>
      <c r="C405" s="26">
        <v>1969</v>
      </c>
      <c r="D405" s="169"/>
      <c r="E405" s="169" t="s">
        <v>233</v>
      </c>
      <c r="F405" s="169">
        <v>2</v>
      </c>
      <c r="G405" s="169">
        <v>2</v>
      </c>
      <c r="H405" s="26">
        <v>575.79999999999995</v>
      </c>
      <c r="I405" s="26">
        <v>531.79999999999995</v>
      </c>
      <c r="J405" s="26">
        <v>394.42</v>
      </c>
      <c r="K405" s="26">
        <v>23</v>
      </c>
      <c r="L405" s="162">
        <f>'виды работ '!C400</f>
        <v>3094278</v>
      </c>
      <c r="M405" s="175">
        <v>0</v>
      </c>
      <c r="N405" s="175">
        <v>0</v>
      </c>
      <c r="O405" s="175">
        <v>0</v>
      </c>
      <c r="P405" s="175">
        <f t="shared" si="199"/>
        <v>3094278</v>
      </c>
      <c r="Q405" s="175">
        <f t="shared" si="200"/>
        <v>5373.8763459534566</v>
      </c>
      <c r="R405" s="162">
        <v>14593.7</v>
      </c>
      <c r="S405" s="24" t="s">
        <v>292</v>
      </c>
      <c r="T405" s="169" t="s">
        <v>245</v>
      </c>
      <c r="U405" s="189"/>
      <c r="V405" s="189"/>
    </row>
    <row r="406" spans="1:22" s="11" customFormat="1" ht="13.2" x14ac:dyDescent="0.25">
      <c r="A406" s="32">
        <f t="shared" ref="A406:A407" si="201">A405+1</f>
        <v>245</v>
      </c>
      <c r="B406" s="14" t="s">
        <v>455</v>
      </c>
      <c r="C406" s="26">
        <v>1969</v>
      </c>
      <c r="D406" s="107"/>
      <c r="E406" s="169" t="s">
        <v>233</v>
      </c>
      <c r="F406" s="169">
        <v>2</v>
      </c>
      <c r="G406" s="169">
        <v>2</v>
      </c>
      <c r="H406" s="26">
        <v>798.4</v>
      </c>
      <c r="I406" s="26">
        <v>737.2</v>
      </c>
      <c r="J406" s="26">
        <v>573.49</v>
      </c>
      <c r="K406" s="26">
        <v>59</v>
      </c>
      <c r="L406" s="162">
        <f>'виды работ '!C401</f>
        <v>2173716</v>
      </c>
      <c r="M406" s="175">
        <v>0</v>
      </c>
      <c r="N406" s="175">
        <v>0</v>
      </c>
      <c r="O406" s="175">
        <v>0</v>
      </c>
      <c r="P406" s="175">
        <f t="shared" si="199"/>
        <v>2173716</v>
      </c>
      <c r="Q406" s="175">
        <f t="shared" si="200"/>
        <v>2722.5901803607217</v>
      </c>
      <c r="R406" s="162">
        <v>14593.7</v>
      </c>
      <c r="S406" s="24" t="s">
        <v>292</v>
      </c>
      <c r="T406" s="169" t="s">
        <v>245</v>
      </c>
      <c r="U406" s="189"/>
      <c r="V406" s="189"/>
    </row>
    <row r="407" spans="1:22" s="11" customFormat="1" ht="13.2" x14ac:dyDescent="0.25">
      <c r="A407" s="32">
        <f t="shared" si="201"/>
        <v>246</v>
      </c>
      <c r="B407" s="14" t="s">
        <v>456</v>
      </c>
      <c r="C407" s="26">
        <v>1965</v>
      </c>
      <c r="D407" s="107"/>
      <c r="E407" s="169" t="s">
        <v>233</v>
      </c>
      <c r="F407" s="169">
        <v>2</v>
      </c>
      <c r="G407" s="169">
        <v>2</v>
      </c>
      <c r="H407" s="26">
        <v>791.1</v>
      </c>
      <c r="I407" s="26">
        <v>729.9</v>
      </c>
      <c r="J407" s="26">
        <v>531.6</v>
      </c>
      <c r="K407" s="26">
        <v>41</v>
      </c>
      <c r="L407" s="162">
        <f>'виды работ '!C402</f>
        <v>1667451</v>
      </c>
      <c r="M407" s="175">
        <v>0</v>
      </c>
      <c r="N407" s="175">
        <v>0</v>
      </c>
      <c r="O407" s="175">
        <v>0</v>
      </c>
      <c r="P407" s="175">
        <f t="shared" si="199"/>
        <v>1667451</v>
      </c>
      <c r="Q407" s="175">
        <f t="shared" si="200"/>
        <v>2107.7626090254075</v>
      </c>
      <c r="R407" s="162">
        <v>14593.7</v>
      </c>
      <c r="S407" s="24" t="s">
        <v>292</v>
      </c>
      <c r="T407" s="169" t="s">
        <v>245</v>
      </c>
      <c r="U407" s="189"/>
      <c r="V407" s="189"/>
    </row>
    <row r="408" spans="1:22" s="11" customFormat="1" ht="13.2" x14ac:dyDescent="0.25">
      <c r="A408" s="267" t="s">
        <v>18</v>
      </c>
      <c r="B408" s="268"/>
      <c r="C408" s="166" t="s">
        <v>236</v>
      </c>
      <c r="D408" s="166" t="s">
        <v>236</v>
      </c>
      <c r="E408" s="166" t="s">
        <v>236</v>
      </c>
      <c r="F408" s="166" t="s">
        <v>236</v>
      </c>
      <c r="G408" s="166" t="s">
        <v>236</v>
      </c>
      <c r="H408" s="168">
        <f>SUM(H404:H407)</f>
        <v>2744.4</v>
      </c>
      <c r="I408" s="168">
        <f t="shared" ref="I408:P408" si="202">SUM(I404:I407)</f>
        <v>2530</v>
      </c>
      <c r="J408" s="168">
        <f t="shared" si="202"/>
        <v>1926.71</v>
      </c>
      <c r="K408" s="168">
        <f t="shared" si="202"/>
        <v>142</v>
      </c>
      <c r="L408" s="162">
        <f>SUM(L404:L407)</f>
        <v>9850485</v>
      </c>
      <c r="M408" s="162">
        <f t="shared" si="202"/>
        <v>0</v>
      </c>
      <c r="N408" s="162">
        <f t="shared" si="202"/>
        <v>0</v>
      </c>
      <c r="O408" s="162">
        <f t="shared" si="202"/>
        <v>0</v>
      </c>
      <c r="P408" s="162">
        <f t="shared" si="202"/>
        <v>9850485</v>
      </c>
      <c r="Q408" s="175">
        <f t="shared" si="200"/>
        <v>3589.3036729339747</v>
      </c>
      <c r="R408" s="30" t="s">
        <v>236</v>
      </c>
      <c r="S408" s="24" t="s">
        <v>236</v>
      </c>
      <c r="T408" s="24" t="s">
        <v>236</v>
      </c>
      <c r="U408" s="189">
        <f>'[63]характеристика мкд'!$L$20</f>
        <v>10022541</v>
      </c>
      <c r="V408" s="189">
        <f>'[63]виды работ '!$C$15</f>
        <v>172056</v>
      </c>
    </row>
    <row r="409" spans="1:22" s="11" customFormat="1" ht="16.5" customHeight="1" x14ac:dyDescent="0.25">
      <c r="A409" s="229" t="s">
        <v>79</v>
      </c>
      <c r="B409" s="230"/>
      <c r="C409" s="230"/>
      <c r="D409" s="230"/>
      <c r="E409" s="231"/>
      <c r="F409" s="210"/>
      <c r="G409" s="210"/>
      <c r="H409" s="210"/>
      <c r="I409" s="210"/>
      <c r="J409" s="210"/>
      <c r="K409" s="210"/>
      <c r="L409" s="210"/>
      <c r="M409" s="210"/>
      <c r="N409" s="210"/>
      <c r="O409" s="210"/>
      <c r="P409" s="210"/>
      <c r="Q409" s="210"/>
      <c r="R409" s="210"/>
      <c r="S409" s="210"/>
      <c r="T409" s="210"/>
      <c r="U409" s="189"/>
      <c r="V409" s="189"/>
    </row>
    <row r="410" spans="1:22" s="11" customFormat="1" ht="16.5" customHeight="1" x14ac:dyDescent="0.25">
      <c r="A410" s="95">
        <f>A407+1</f>
        <v>247</v>
      </c>
      <c r="B410" s="14" t="s">
        <v>83</v>
      </c>
      <c r="C410" s="169">
        <v>1953</v>
      </c>
      <c r="D410" s="169"/>
      <c r="E410" s="169" t="s">
        <v>233</v>
      </c>
      <c r="F410" s="169">
        <v>2</v>
      </c>
      <c r="G410" s="169">
        <v>1</v>
      </c>
      <c r="H410" s="175">
        <v>414.7</v>
      </c>
      <c r="I410" s="175">
        <v>381</v>
      </c>
      <c r="J410" s="175">
        <v>206.01</v>
      </c>
      <c r="K410" s="174">
        <v>16</v>
      </c>
      <c r="L410" s="162">
        <f>'виды работ '!C405</f>
        <v>2131327</v>
      </c>
      <c r="M410" s="175">
        <v>0</v>
      </c>
      <c r="N410" s="175">
        <v>0</v>
      </c>
      <c r="O410" s="175">
        <v>0</v>
      </c>
      <c r="P410" s="175">
        <f>L410</f>
        <v>2131327</v>
      </c>
      <c r="Q410" s="175">
        <f>L410/H410</f>
        <v>5139.4429708222815</v>
      </c>
      <c r="R410" s="162">
        <v>14593.7</v>
      </c>
      <c r="S410" s="24" t="s">
        <v>292</v>
      </c>
      <c r="T410" s="169" t="s">
        <v>245</v>
      </c>
      <c r="U410" s="189"/>
      <c r="V410" s="189"/>
    </row>
    <row r="411" spans="1:22" s="11" customFormat="1" ht="16.5" customHeight="1" x14ac:dyDescent="0.25">
      <c r="A411" s="95">
        <f>A410+1</f>
        <v>248</v>
      </c>
      <c r="B411" s="14" t="s">
        <v>82</v>
      </c>
      <c r="C411" s="169">
        <v>1953</v>
      </c>
      <c r="D411" s="169"/>
      <c r="E411" s="169" t="s">
        <v>233</v>
      </c>
      <c r="F411" s="169">
        <v>2</v>
      </c>
      <c r="G411" s="169">
        <v>1</v>
      </c>
      <c r="H411" s="175">
        <v>414.6</v>
      </c>
      <c r="I411" s="175">
        <v>377.8</v>
      </c>
      <c r="J411" s="175">
        <v>308.3</v>
      </c>
      <c r="K411" s="174">
        <v>18</v>
      </c>
      <c r="L411" s="162">
        <f>'виды работ '!C406</f>
        <v>2131327</v>
      </c>
      <c r="M411" s="175">
        <v>0</v>
      </c>
      <c r="N411" s="175">
        <v>0</v>
      </c>
      <c r="O411" s="175">
        <v>0</v>
      </c>
      <c r="P411" s="175">
        <f>L411</f>
        <v>2131327</v>
      </c>
      <c r="Q411" s="175">
        <f>L411/H411</f>
        <v>5140.6825856246978</v>
      </c>
      <c r="R411" s="162">
        <v>14593.7</v>
      </c>
      <c r="S411" s="24" t="s">
        <v>292</v>
      </c>
      <c r="T411" s="169" t="s">
        <v>245</v>
      </c>
      <c r="U411" s="189"/>
      <c r="V411" s="189"/>
    </row>
    <row r="412" spans="1:22" s="11" customFormat="1" ht="16.5" customHeight="1" x14ac:dyDescent="0.25">
      <c r="A412" s="95">
        <f t="shared" ref="A412:A413" si="203">A411+1</f>
        <v>249</v>
      </c>
      <c r="B412" s="14" t="s">
        <v>80</v>
      </c>
      <c r="C412" s="169">
        <v>1968</v>
      </c>
      <c r="D412" s="169"/>
      <c r="E412" s="169" t="s">
        <v>237</v>
      </c>
      <c r="F412" s="169">
        <v>5</v>
      </c>
      <c r="G412" s="169">
        <v>3</v>
      </c>
      <c r="H412" s="175">
        <v>2783.8</v>
      </c>
      <c r="I412" s="175">
        <v>2559.4</v>
      </c>
      <c r="J412" s="175">
        <v>2074</v>
      </c>
      <c r="K412" s="174">
        <v>110</v>
      </c>
      <c r="L412" s="162">
        <f>'виды работ '!C407</f>
        <v>2518040</v>
      </c>
      <c r="M412" s="175">
        <v>0</v>
      </c>
      <c r="N412" s="175">
        <v>0</v>
      </c>
      <c r="O412" s="175">
        <v>0</v>
      </c>
      <c r="P412" s="175">
        <f t="shared" ref="P412:P413" si="204">L412</f>
        <v>2518040</v>
      </c>
      <c r="Q412" s="175">
        <f t="shared" ref="Q412:Q413" si="205">L412/H412</f>
        <v>904.53337165026221</v>
      </c>
      <c r="R412" s="162">
        <v>14593.7</v>
      </c>
      <c r="S412" s="24" t="s">
        <v>292</v>
      </c>
      <c r="T412" s="169" t="s">
        <v>245</v>
      </c>
      <c r="U412" s="189"/>
      <c r="V412" s="189"/>
    </row>
    <row r="413" spans="1:22" s="11" customFormat="1" ht="16.5" customHeight="1" x14ac:dyDescent="0.25">
      <c r="A413" s="95">
        <f t="shared" si="203"/>
        <v>250</v>
      </c>
      <c r="B413" s="14" t="s">
        <v>81</v>
      </c>
      <c r="C413" s="169">
        <v>1951</v>
      </c>
      <c r="D413" s="169"/>
      <c r="E413" s="169" t="s">
        <v>268</v>
      </c>
      <c r="F413" s="169">
        <v>2</v>
      </c>
      <c r="G413" s="169">
        <v>1</v>
      </c>
      <c r="H413" s="175">
        <v>241</v>
      </c>
      <c r="I413" s="175">
        <v>235.1</v>
      </c>
      <c r="J413" s="175">
        <v>129.69999999999999</v>
      </c>
      <c r="K413" s="174">
        <v>10</v>
      </c>
      <c r="L413" s="162">
        <f>'виды работ '!C408</f>
        <v>1465578</v>
      </c>
      <c r="M413" s="175">
        <v>0</v>
      </c>
      <c r="N413" s="175">
        <v>0</v>
      </c>
      <c r="O413" s="175">
        <v>0</v>
      </c>
      <c r="P413" s="175">
        <f t="shared" si="204"/>
        <v>1465578</v>
      </c>
      <c r="Q413" s="175">
        <f t="shared" si="205"/>
        <v>6081.2365145228214</v>
      </c>
      <c r="R413" s="162">
        <v>14593.7</v>
      </c>
      <c r="S413" s="24" t="s">
        <v>292</v>
      </c>
      <c r="T413" s="169" t="s">
        <v>245</v>
      </c>
      <c r="U413" s="189"/>
      <c r="V413" s="189"/>
    </row>
    <row r="414" spans="1:22" s="11" customFormat="1" ht="16.5" customHeight="1" x14ac:dyDescent="0.25">
      <c r="A414" s="267" t="s">
        <v>18</v>
      </c>
      <c r="B414" s="268"/>
      <c r="C414" s="166" t="s">
        <v>236</v>
      </c>
      <c r="D414" s="166" t="s">
        <v>236</v>
      </c>
      <c r="E414" s="166" t="s">
        <v>236</v>
      </c>
      <c r="F414" s="166" t="s">
        <v>236</v>
      </c>
      <c r="G414" s="166" t="s">
        <v>236</v>
      </c>
      <c r="H414" s="162">
        <f>SUM(H410:H413)</f>
        <v>3854.1000000000004</v>
      </c>
      <c r="I414" s="162">
        <f t="shared" ref="I414:P414" si="206">SUM(I410:I413)</f>
        <v>3553.2999999999997</v>
      </c>
      <c r="J414" s="162">
        <f t="shared" si="206"/>
        <v>2718.0099999999998</v>
      </c>
      <c r="K414" s="161">
        <f t="shared" si="206"/>
        <v>154</v>
      </c>
      <c r="L414" s="162">
        <f>SUM(L410:L413)</f>
        <v>8246272</v>
      </c>
      <c r="M414" s="162">
        <f t="shared" si="206"/>
        <v>0</v>
      </c>
      <c r="N414" s="162">
        <f t="shared" si="206"/>
        <v>0</v>
      </c>
      <c r="O414" s="162">
        <f t="shared" si="206"/>
        <v>0</v>
      </c>
      <c r="P414" s="162">
        <f t="shared" si="206"/>
        <v>8246272</v>
      </c>
      <c r="Q414" s="175">
        <f>L414/H414</f>
        <v>2139.6102851508781</v>
      </c>
      <c r="R414" s="30" t="s">
        <v>236</v>
      </c>
      <c r="S414" s="24" t="s">
        <v>236</v>
      </c>
      <c r="T414" s="24" t="s">
        <v>236</v>
      </c>
      <c r="U414" s="189">
        <f>'[64]характеристика мкд'!$L$20</f>
        <v>8415011</v>
      </c>
      <c r="V414" s="189">
        <f>'[64]виды работ '!$C$15</f>
        <v>168739</v>
      </c>
    </row>
    <row r="415" spans="1:22" s="11" customFormat="1" ht="16.5" customHeight="1" x14ac:dyDescent="0.25">
      <c r="A415" s="229" t="s">
        <v>84</v>
      </c>
      <c r="B415" s="230"/>
      <c r="C415" s="230"/>
      <c r="D415" s="230"/>
      <c r="E415" s="231"/>
      <c r="F415" s="210"/>
      <c r="G415" s="210"/>
      <c r="H415" s="210"/>
      <c r="I415" s="210"/>
      <c r="J415" s="210"/>
      <c r="K415" s="210"/>
      <c r="L415" s="210"/>
      <c r="M415" s="210"/>
      <c r="N415" s="210"/>
      <c r="O415" s="210"/>
      <c r="P415" s="210"/>
      <c r="Q415" s="210"/>
      <c r="R415" s="210"/>
      <c r="S415" s="210"/>
      <c r="T415" s="210"/>
      <c r="U415" s="189"/>
      <c r="V415" s="189"/>
    </row>
    <row r="416" spans="1:22" s="11" customFormat="1" ht="16.5" customHeight="1" x14ac:dyDescent="0.25">
      <c r="A416" s="96">
        <f>A413+1</f>
        <v>251</v>
      </c>
      <c r="B416" s="14" t="s">
        <v>457</v>
      </c>
      <c r="C416" s="169">
        <v>1975</v>
      </c>
      <c r="D416" s="169"/>
      <c r="E416" s="169" t="s">
        <v>233</v>
      </c>
      <c r="F416" s="169">
        <v>2</v>
      </c>
      <c r="G416" s="169">
        <v>2</v>
      </c>
      <c r="H416" s="175">
        <v>999.2</v>
      </c>
      <c r="I416" s="175">
        <v>440.7</v>
      </c>
      <c r="J416" s="175">
        <v>86.3</v>
      </c>
      <c r="K416" s="174">
        <v>29</v>
      </c>
      <c r="L416" s="162">
        <f>'виды работ '!C411</f>
        <v>361524</v>
      </c>
      <c r="M416" s="175">
        <v>0</v>
      </c>
      <c r="N416" s="175">
        <v>0</v>
      </c>
      <c r="O416" s="175">
        <v>0</v>
      </c>
      <c r="P416" s="175">
        <f t="shared" ref="P416:P421" si="207">L416</f>
        <v>361524</v>
      </c>
      <c r="Q416" s="175">
        <f t="shared" ref="Q416:Q423" si="208">L416/H416</f>
        <v>361.81345076060848</v>
      </c>
      <c r="R416" s="162">
        <v>14593.7</v>
      </c>
      <c r="S416" s="24" t="s">
        <v>292</v>
      </c>
      <c r="T416" s="169" t="s">
        <v>245</v>
      </c>
      <c r="U416" s="189"/>
      <c r="V416" s="189"/>
    </row>
    <row r="417" spans="1:22" s="11" customFormat="1" ht="16.5" customHeight="1" x14ac:dyDescent="0.25">
      <c r="A417" s="96">
        <f t="shared" ref="A417:A422" si="209">A416+1</f>
        <v>252</v>
      </c>
      <c r="B417" s="14" t="s">
        <v>458</v>
      </c>
      <c r="C417" s="169">
        <v>1964</v>
      </c>
      <c r="D417" s="169"/>
      <c r="E417" s="169" t="s">
        <v>233</v>
      </c>
      <c r="F417" s="169">
        <v>2</v>
      </c>
      <c r="G417" s="169">
        <v>2</v>
      </c>
      <c r="H417" s="175">
        <v>421.5</v>
      </c>
      <c r="I417" s="175">
        <v>254.5</v>
      </c>
      <c r="J417" s="175">
        <v>125.6</v>
      </c>
      <c r="K417" s="174">
        <v>16</v>
      </c>
      <c r="L417" s="162">
        <f>'виды работ '!C412</f>
        <v>1875841</v>
      </c>
      <c r="M417" s="175">
        <v>0</v>
      </c>
      <c r="N417" s="175">
        <v>0</v>
      </c>
      <c r="O417" s="175">
        <v>0</v>
      </c>
      <c r="P417" s="175">
        <f t="shared" si="207"/>
        <v>1875841</v>
      </c>
      <c r="Q417" s="175">
        <f t="shared" si="208"/>
        <v>4450.3938315539735</v>
      </c>
      <c r="R417" s="162">
        <v>14593.7</v>
      </c>
      <c r="S417" s="24" t="s">
        <v>292</v>
      </c>
      <c r="T417" s="169" t="s">
        <v>245</v>
      </c>
      <c r="U417" s="189"/>
      <c r="V417" s="189"/>
    </row>
    <row r="418" spans="1:22" s="11" customFormat="1" ht="16.5" customHeight="1" x14ac:dyDescent="0.25">
      <c r="A418" s="96">
        <f t="shared" si="209"/>
        <v>253</v>
      </c>
      <c r="B418" s="14" t="s">
        <v>459</v>
      </c>
      <c r="C418" s="169">
        <v>1970</v>
      </c>
      <c r="D418" s="169"/>
      <c r="E418" s="169" t="s">
        <v>233</v>
      </c>
      <c r="F418" s="169">
        <v>2</v>
      </c>
      <c r="G418" s="169">
        <v>2</v>
      </c>
      <c r="H418" s="175">
        <v>586.9</v>
      </c>
      <c r="I418" s="175">
        <v>275.89999999999998</v>
      </c>
      <c r="J418" s="175">
        <v>238</v>
      </c>
      <c r="K418" s="174">
        <v>36</v>
      </c>
      <c r="L418" s="162">
        <f>'виды работ '!C413</f>
        <v>315451</v>
      </c>
      <c r="M418" s="175">
        <v>0</v>
      </c>
      <c r="N418" s="175">
        <v>0</v>
      </c>
      <c r="O418" s="175">
        <v>0</v>
      </c>
      <c r="P418" s="175">
        <f t="shared" si="207"/>
        <v>315451</v>
      </c>
      <c r="Q418" s="175">
        <f t="shared" si="208"/>
        <v>537.48679502470611</v>
      </c>
      <c r="R418" s="162">
        <v>14593.7</v>
      </c>
      <c r="S418" s="24" t="s">
        <v>292</v>
      </c>
      <c r="T418" s="169" t="s">
        <v>245</v>
      </c>
      <c r="U418" s="189"/>
      <c r="V418" s="189"/>
    </row>
    <row r="419" spans="1:22" s="11" customFormat="1" ht="16.5" customHeight="1" x14ac:dyDescent="0.25">
      <c r="A419" s="96">
        <f t="shared" si="209"/>
        <v>254</v>
      </c>
      <c r="B419" s="14" t="s">
        <v>460</v>
      </c>
      <c r="C419" s="169">
        <v>1968</v>
      </c>
      <c r="D419" s="169"/>
      <c r="E419" s="169" t="s">
        <v>233</v>
      </c>
      <c r="F419" s="169">
        <v>2</v>
      </c>
      <c r="G419" s="169">
        <v>2</v>
      </c>
      <c r="H419" s="175">
        <v>517.9</v>
      </c>
      <c r="I419" s="175">
        <v>288.60000000000002</v>
      </c>
      <c r="J419" s="175">
        <v>207.8</v>
      </c>
      <c r="K419" s="174">
        <v>34</v>
      </c>
      <c r="L419" s="162">
        <f>'виды работ '!C414</f>
        <v>315451</v>
      </c>
      <c r="M419" s="175">
        <v>0</v>
      </c>
      <c r="N419" s="175">
        <v>0</v>
      </c>
      <c r="O419" s="175">
        <v>0</v>
      </c>
      <c r="P419" s="175">
        <f t="shared" si="207"/>
        <v>315451</v>
      </c>
      <c r="Q419" s="175">
        <f t="shared" si="208"/>
        <v>609.09635064684301</v>
      </c>
      <c r="R419" s="162">
        <v>14593.7</v>
      </c>
      <c r="S419" s="24" t="s">
        <v>292</v>
      </c>
      <c r="T419" s="169" t="s">
        <v>245</v>
      </c>
      <c r="U419" s="189"/>
      <c r="V419" s="189"/>
    </row>
    <row r="420" spans="1:22" s="11" customFormat="1" ht="16.5" customHeight="1" x14ac:dyDescent="0.25">
      <c r="A420" s="96">
        <f t="shared" si="209"/>
        <v>255</v>
      </c>
      <c r="B420" s="14" t="s">
        <v>461</v>
      </c>
      <c r="C420" s="169">
        <v>1970</v>
      </c>
      <c r="D420" s="169"/>
      <c r="E420" s="169" t="s">
        <v>233</v>
      </c>
      <c r="F420" s="169">
        <v>2</v>
      </c>
      <c r="G420" s="169">
        <v>2</v>
      </c>
      <c r="H420" s="175">
        <v>587.1</v>
      </c>
      <c r="I420" s="175">
        <v>275.3</v>
      </c>
      <c r="J420" s="175">
        <v>185.5</v>
      </c>
      <c r="K420" s="174">
        <v>24</v>
      </c>
      <c r="L420" s="162">
        <f>'виды работ '!C415</f>
        <v>315451</v>
      </c>
      <c r="M420" s="175">
        <v>0</v>
      </c>
      <c r="N420" s="175">
        <v>0</v>
      </c>
      <c r="O420" s="175">
        <v>0</v>
      </c>
      <c r="P420" s="175">
        <f t="shared" si="207"/>
        <v>315451</v>
      </c>
      <c r="Q420" s="175">
        <f t="shared" si="208"/>
        <v>537.30369613353776</v>
      </c>
      <c r="R420" s="162">
        <v>14593.7</v>
      </c>
      <c r="S420" s="24" t="s">
        <v>292</v>
      </c>
      <c r="T420" s="169" t="s">
        <v>245</v>
      </c>
      <c r="U420" s="189"/>
      <c r="V420" s="189"/>
    </row>
    <row r="421" spans="1:22" s="11" customFormat="1" ht="16.5" customHeight="1" x14ac:dyDescent="0.25">
      <c r="A421" s="96">
        <f t="shared" si="209"/>
        <v>256</v>
      </c>
      <c r="B421" s="14" t="s">
        <v>462</v>
      </c>
      <c r="C421" s="169">
        <v>1971</v>
      </c>
      <c r="D421" s="169"/>
      <c r="E421" s="169" t="s">
        <v>233</v>
      </c>
      <c r="F421" s="169">
        <v>2</v>
      </c>
      <c r="G421" s="169">
        <v>2</v>
      </c>
      <c r="H421" s="175">
        <v>607.1</v>
      </c>
      <c r="I421" s="175">
        <v>290.89999999999998</v>
      </c>
      <c r="J421" s="175">
        <v>126.8</v>
      </c>
      <c r="K421" s="174">
        <v>19</v>
      </c>
      <c r="L421" s="162">
        <f>'виды работ '!C416</f>
        <v>315451</v>
      </c>
      <c r="M421" s="175">
        <v>0</v>
      </c>
      <c r="N421" s="175">
        <v>0</v>
      </c>
      <c r="O421" s="175">
        <v>0</v>
      </c>
      <c r="P421" s="175">
        <f t="shared" si="207"/>
        <v>315451</v>
      </c>
      <c r="Q421" s="175">
        <f t="shared" si="208"/>
        <v>519.6030308021742</v>
      </c>
      <c r="R421" s="162">
        <v>14593.7</v>
      </c>
      <c r="S421" s="24" t="s">
        <v>292</v>
      </c>
      <c r="T421" s="169" t="s">
        <v>245</v>
      </c>
      <c r="U421" s="189"/>
      <c r="V421" s="189"/>
    </row>
    <row r="422" spans="1:22" s="11" customFormat="1" ht="16.5" customHeight="1" x14ac:dyDescent="0.25">
      <c r="A422" s="96">
        <f t="shared" si="209"/>
        <v>257</v>
      </c>
      <c r="B422" s="14" t="s">
        <v>463</v>
      </c>
      <c r="C422" s="169">
        <v>1965</v>
      </c>
      <c r="D422" s="169"/>
      <c r="E422" s="169" t="s">
        <v>233</v>
      </c>
      <c r="F422" s="169">
        <v>2</v>
      </c>
      <c r="G422" s="169">
        <v>2</v>
      </c>
      <c r="H422" s="175">
        <v>664.9</v>
      </c>
      <c r="I422" s="175">
        <v>411.1</v>
      </c>
      <c r="J422" s="175">
        <v>285.2</v>
      </c>
      <c r="K422" s="174">
        <v>29</v>
      </c>
      <c r="L422" s="162">
        <f>'виды работ '!C417</f>
        <v>3436180</v>
      </c>
      <c r="M422" s="175">
        <v>0</v>
      </c>
      <c r="N422" s="175">
        <v>0</v>
      </c>
      <c r="O422" s="175">
        <v>0</v>
      </c>
      <c r="P422" s="175">
        <f>L422</f>
        <v>3436180</v>
      </c>
      <c r="Q422" s="175">
        <f>L422/H422</f>
        <v>5167.9651075349675</v>
      </c>
      <c r="R422" s="162">
        <v>14593.7</v>
      </c>
      <c r="S422" s="24" t="s">
        <v>292</v>
      </c>
      <c r="T422" s="169" t="s">
        <v>245</v>
      </c>
      <c r="U422" s="189"/>
      <c r="V422" s="189"/>
    </row>
    <row r="423" spans="1:22" s="11" customFormat="1" ht="16.5" customHeight="1" x14ac:dyDescent="0.25">
      <c r="A423" s="267" t="s">
        <v>18</v>
      </c>
      <c r="B423" s="268"/>
      <c r="C423" s="166" t="s">
        <v>236</v>
      </c>
      <c r="D423" s="166" t="s">
        <v>236</v>
      </c>
      <c r="E423" s="166" t="s">
        <v>236</v>
      </c>
      <c r="F423" s="166" t="s">
        <v>236</v>
      </c>
      <c r="G423" s="166" t="s">
        <v>236</v>
      </c>
      <c r="H423" s="162">
        <f>SUM(H416:H422)</f>
        <v>4384.5999999999995</v>
      </c>
      <c r="I423" s="162">
        <f t="shared" ref="I423:P423" si="210">SUM(I416:I422)</f>
        <v>2237</v>
      </c>
      <c r="J423" s="162">
        <f t="shared" si="210"/>
        <v>1255.2</v>
      </c>
      <c r="K423" s="161">
        <f t="shared" si="210"/>
        <v>187</v>
      </c>
      <c r="L423" s="162">
        <f>SUM(L416:L422)</f>
        <v>6935349</v>
      </c>
      <c r="M423" s="162">
        <f t="shared" si="210"/>
        <v>0</v>
      </c>
      <c r="N423" s="162">
        <f t="shared" si="210"/>
        <v>0</v>
      </c>
      <c r="O423" s="162">
        <f t="shared" si="210"/>
        <v>0</v>
      </c>
      <c r="P423" s="162">
        <f t="shared" si="210"/>
        <v>6935349</v>
      </c>
      <c r="Q423" s="175">
        <f t="shared" si="208"/>
        <v>1581.7518131642569</v>
      </c>
      <c r="R423" s="30" t="s">
        <v>236</v>
      </c>
      <c r="S423" s="24" t="s">
        <v>236</v>
      </c>
      <c r="T423" s="24" t="s">
        <v>236</v>
      </c>
      <c r="U423" s="189">
        <f>'[65]характеристика мкд'!$L$23</f>
        <v>7033254</v>
      </c>
      <c r="V423" s="189">
        <f>'[65]виды работ '!$C$18</f>
        <v>97905</v>
      </c>
    </row>
    <row r="424" spans="1:22" s="11" customFormat="1" ht="15.75" customHeight="1" x14ac:dyDescent="0.25">
      <c r="A424" s="229" t="s">
        <v>85</v>
      </c>
      <c r="B424" s="230"/>
      <c r="C424" s="230"/>
      <c r="D424" s="230"/>
      <c r="E424" s="231"/>
      <c r="F424" s="210"/>
      <c r="G424" s="210"/>
      <c r="H424" s="210"/>
      <c r="I424" s="210"/>
      <c r="J424" s="210"/>
      <c r="K424" s="210"/>
      <c r="L424" s="210"/>
      <c r="M424" s="210"/>
      <c r="N424" s="210"/>
      <c r="O424" s="210"/>
      <c r="P424" s="210"/>
      <c r="Q424" s="210"/>
      <c r="R424" s="210"/>
      <c r="S424" s="210"/>
      <c r="T424" s="210"/>
      <c r="U424" s="189"/>
      <c r="V424" s="189"/>
    </row>
    <row r="425" spans="1:22" s="11" customFormat="1" ht="13.2" x14ac:dyDescent="0.25">
      <c r="A425" s="31">
        <f>A422+1</f>
        <v>258</v>
      </c>
      <c r="B425" s="22" t="s">
        <v>464</v>
      </c>
      <c r="C425" s="26">
        <v>1967</v>
      </c>
      <c r="D425" s="169"/>
      <c r="E425" s="169" t="s">
        <v>233</v>
      </c>
      <c r="F425" s="169">
        <v>2</v>
      </c>
      <c r="G425" s="169">
        <v>2</v>
      </c>
      <c r="H425" s="26">
        <v>673.1</v>
      </c>
      <c r="I425" s="26">
        <v>673.1</v>
      </c>
      <c r="J425" s="26">
        <v>117.3</v>
      </c>
      <c r="K425" s="26">
        <v>15</v>
      </c>
      <c r="L425" s="175">
        <f>'виды работ '!C420</f>
        <v>3191704</v>
      </c>
      <c r="M425" s="175">
        <v>0</v>
      </c>
      <c r="N425" s="175">
        <v>0</v>
      </c>
      <c r="O425" s="175">
        <v>0</v>
      </c>
      <c r="P425" s="175">
        <f>L425</f>
        <v>3191704</v>
      </c>
      <c r="Q425" s="175">
        <f t="shared" ref="Q425:Q428" si="211">L425/H425</f>
        <v>4741.7976526519087</v>
      </c>
      <c r="R425" s="162">
        <v>14593.7</v>
      </c>
      <c r="S425" s="24" t="s">
        <v>292</v>
      </c>
      <c r="T425" s="169" t="s">
        <v>245</v>
      </c>
      <c r="U425" s="189"/>
      <c r="V425" s="189"/>
    </row>
    <row r="426" spans="1:22" s="11" customFormat="1" ht="13.2" x14ac:dyDescent="0.25">
      <c r="A426" s="31">
        <f>A425+1</f>
        <v>259</v>
      </c>
      <c r="B426" s="22" t="s">
        <v>465</v>
      </c>
      <c r="C426" s="26">
        <v>1971</v>
      </c>
      <c r="D426" s="169"/>
      <c r="E426" s="169" t="s">
        <v>233</v>
      </c>
      <c r="F426" s="169">
        <v>2</v>
      </c>
      <c r="G426" s="169">
        <v>2</v>
      </c>
      <c r="H426" s="26">
        <v>818.5</v>
      </c>
      <c r="I426" s="26">
        <v>619.9</v>
      </c>
      <c r="J426" s="26">
        <v>31.6</v>
      </c>
      <c r="K426" s="26">
        <v>26</v>
      </c>
      <c r="L426" s="175">
        <f>'виды работ '!C421</f>
        <v>3191704</v>
      </c>
      <c r="M426" s="175">
        <v>0</v>
      </c>
      <c r="N426" s="175">
        <v>0</v>
      </c>
      <c r="O426" s="175">
        <v>0</v>
      </c>
      <c r="P426" s="175">
        <f>L426</f>
        <v>3191704</v>
      </c>
      <c r="Q426" s="175">
        <f t="shared" si="211"/>
        <v>3899.4551007941354</v>
      </c>
      <c r="R426" s="162">
        <v>14593.7</v>
      </c>
      <c r="S426" s="24" t="s">
        <v>292</v>
      </c>
      <c r="T426" s="169" t="s">
        <v>245</v>
      </c>
      <c r="U426" s="189"/>
      <c r="V426" s="189"/>
    </row>
    <row r="427" spans="1:22" s="12" customFormat="1" ht="13.2" x14ac:dyDescent="0.25">
      <c r="A427" s="267" t="s">
        <v>18</v>
      </c>
      <c r="B427" s="268"/>
      <c r="C427" s="166" t="s">
        <v>236</v>
      </c>
      <c r="D427" s="166" t="s">
        <v>236</v>
      </c>
      <c r="E427" s="166" t="s">
        <v>236</v>
      </c>
      <c r="F427" s="166" t="s">
        <v>236</v>
      </c>
      <c r="G427" s="166" t="s">
        <v>236</v>
      </c>
      <c r="H427" s="175">
        <f t="shared" ref="H427:P427" si="212">SUM(H425:H426)</f>
        <v>1491.6</v>
      </c>
      <c r="I427" s="175">
        <f t="shared" si="212"/>
        <v>1293</v>
      </c>
      <c r="J427" s="175">
        <f t="shared" si="212"/>
        <v>148.9</v>
      </c>
      <c r="K427" s="174">
        <f t="shared" si="212"/>
        <v>41</v>
      </c>
      <c r="L427" s="175">
        <f>SUM(L425:L426)</f>
        <v>6383408</v>
      </c>
      <c r="M427" s="175">
        <f t="shared" si="212"/>
        <v>0</v>
      </c>
      <c r="N427" s="175">
        <f t="shared" si="212"/>
        <v>0</v>
      </c>
      <c r="O427" s="175">
        <f t="shared" si="212"/>
        <v>0</v>
      </c>
      <c r="P427" s="175">
        <f t="shared" si="212"/>
        <v>6383408</v>
      </c>
      <c r="Q427" s="175">
        <f t="shared" si="211"/>
        <v>4279.5709305443825</v>
      </c>
      <c r="R427" s="30" t="s">
        <v>236</v>
      </c>
      <c r="S427" s="24" t="s">
        <v>236</v>
      </c>
      <c r="T427" s="24" t="s">
        <v>236</v>
      </c>
      <c r="U427" s="186">
        <f>'[66]характеристика мкд'!$L$18</f>
        <v>6519726</v>
      </c>
      <c r="V427" s="186">
        <f>'[66]виды работ '!$C$13</f>
        <v>136318</v>
      </c>
    </row>
    <row r="428" spans="1:22" s="12" customFormat="1" ht="13.2" x14ac:dyDescent="0.25">
      <c r="A428" s="261" t="s">
        <v>86</v>
      </c>
      <c r="B428" s="262"/>
      <c r="C428" s="263"/>
      <c r="D428" s="165" t="s">
        <v>236</v>
      </c>
      <c r="E428" s="165" t="s">
        <v>236</v>
      </c>
      <c r="F428" s="165" t="s">
        <v>236</v>
      </c>
      <c r="G428" s="165" t="s">
        <v>236</v>
      </c>
      <c r="H428" s="18">
        <f t="shared" ref="H428:P428" si="213">H385+H397+H402+H408+H414+H423+H427</f>
        <v>32122.299999999996</v>
      </c>
      <c r="I428" s="18">
        <f t="shared" si="213"/>
        <v>26866</v>
      </c>
      <c r="J428" s="18">
        <f t="shared" si="213"/>
        <v>19175.52</v>
      </c>
      <c r="K428" s="23">
        <f t="shared" si="213"/>
        <v>1296</v>
      </c>
      <c r="L428" s="18">
        <f>L385+L397+L402+L408+L414+L423+L427</f>
        <v>66816497</v>
      </c>
      <c r="M428" s="18">
        <f t="shared" si="213"/>
        <v>0</v>
      </c>
      <c r="N428" s="18">
        <f t="shared" si="213"/>
        <v>0</v>
      </c>
      <c r="O428" s="18">
        <f t="shared" si="213"/>
        <v>0</v>
      </c>
      <c r="P428" s="18">
        <f t="shared" si="213"/>
        <v>66816497</v>
      </c>
      <c r="Q428" s="164">
        <f t="shared" si="211"/>
        <v>2080.065779847645</v>
      </c>
      <c r="R428" s="35" t="s">
        <v>236</v>
      </c>
      <c r="S428" s="36" t="s">
        <v>236</v>
      </c>
      <c r="T428" s="36" t="s">
        <v>236</v>
      </c>
      <c r="U428" s="18">
        <f t="shared" ref="U428:V428" si="214">U385+U397+U402+U408+U414+U423+U427</f>
        <v>67949798</v>
      </c>
      <c r="V428" s="18">
        <f t="shared" si="214"/>
        <v>1133301</v>
      </c>
    </row>
    <row r="429" spans="1:22" s="11" customFormat="1" ht="15" customHeight="1" x14ac:dyDescent="0.25">
      <c r="A429" s="252" t="s">
        <v>87</v>
      </c>
      <c r="B429" s="252"/>
      <c r="C429" s="252"/>
      <c r="D429" s="252"/>
      <c r="E429" s="252"/>
      <c r="F429" s="252"/>
      <c r="G429" s="252"/>
      <c r="H429" s="252"/>
      <c r="I429" s="252"/>
      <c r="J429" s="252"/>
      <c r="K429" s="252"/>
      <c r="L429" s="252"/>
      <c r="M429" s="252"/>
      <c r="N429" s="252"/>
      <c r="O429" s="252"/>
      <c r="P429" s="252"/>
      <c r="Q429" s="252"/>
      <c r="R429" s="252"/>
      <c r="S429" s="252"/>
      <c r="T429" s="252"/>
      <c r="U429" s="184"/>
      <c r="V429" s="184"/>
    </row>
    <row r="430" spans="1:22" s="11" customFormat="1" ht="15.75" customHeight="1" x14ac:dyDescent="0.25">
      <c r="A430" s="280" t="s">
        <v>88</v>
      </c>
      <c r="B430" s="281"/>
      <c r="C430" s="281"/>
      <c r="D430" s="281"/>
      <c r="E430" s="282"/>
      <c r="F430" s="211"/>
      <c r="G430" s="211"/>
      <c r="H430" s="211"/>
      <c r="I430" s="211"/>
      <c r="J430" s="211"/>
      <c r="K430" s="211"/>
      <c r="L430" s="211"/>
      <c r="M430" s="211"/>
      <c r="N430" s="211"/>
      <c r="O430" s="211"/>
      <c r="P430" s="211"/>
      <c r="Q430" s="211"/>
      <c r="R430" s="211"/>
      <c r="S430" s="211"/>
      <c r="T430" s="211"/>
      <c r="U430" s="182"/>
      <c r="V430" s="182"/>
    </row>
    <row r="431" spans="1:22" s="11" customFormat="1" ht="15.75" customHeight="1" x14ac:dyDescent="0.25">
      <c r="A431" s="31">
        <f>A426+1</f>
        <v>260</v>
      </c>
      <c r="B431" s="14" t="s">
        <v>466</v>
      </c>
      <c r="C431" s="169">
        <v>1988</v>
      </c>
      <c r="D431" s="169"/>
      <c r="E431" s="169" t="s">
        <v>237</v>
      </c>
      <c r="F431" s="168">
        <v>3</v>
      </c>
      <c r="G431" s="168">
        <v>3</v>
      </c>
      <c r="H431" s="162">
        <v>1466.7</v>
      </c>
      <c r="I431" s="162">
        <v>1343.9</v>
      </c>
      <c r="J431" s="162">
        <v>1157.5999999999999</v>
      </c>
      <c r="K431" s="174">
        <v>68</v>
      </c>
      <c r="L431" s="162">
        <f>'виды работ '!C426</f>
        <v>9833705</v>
      </c>
      <c r="M431" s="175">
        <v>0</v>
      </c>
      <c r="N431" s="175">
        <v>0</v>
      </c>
      <c r="O431" s="175">
        <v>0</v>
      </c>
      <c r="P431" s="175">
        <f>L431</f>
        <v>9833705</v>
      </c>
      <c r="Q431" s="175">
        <f>L431/H431</f>
        <v>6704.646485307152</v>
      </c>
      <c r="R431" s="162">
        <v>14593.7</v>
      </c>
      <c r="S431" s="24" t="s">
        <v>292</v>
      </c>
      <c r="T431" s="169" t="s">
        <v>245</v>
      </c>
      <c r="U431" s="191"/>
      <c r="V431" s="191"/>
    </row>
    <row r="432" spans="1:22" s="11" customFormat="1" ht="13.2" x14ac:dyDescent="0.25">
      <c r="A432" s="267" t="s">
        <v>18</v>
      </c>
      <c r="B432" s="268"/>
      <c r="C432" s="166" t="s">
        <v>236</v>
      </c>
      <c r="D432" s="166" t="s">
        <v>236</v>
      </c>
      <c r="E432" s="166" t="s">
        <v>236</v>
      </c>
      <c r="F432" s="166" t="s">
        <v>236</v>
      </c>
      <c r="G432" s="166" t="s">
        <v>236</v>
      </c>
      <c r="H432" s="162">
        <f t="shared" ref="H432:P432" si="215">SUM(H431:H431)</f>
        <v>1466.7</v>
      </c>
      <c r="I432" s="162">
        <f t="shared" si="215"/>
        <v>1343.9</v>
      </c>
      <c r="J432" s="162">
        <f t="shared" si="215"/>
        <v>1157.5999999999999</v>
      </c>
      <c r="K432" s="161">
        <f t="shared" si="215"/>
        <v>68</v>
      </c>
      <c r="L432" s="162">
        <f t="shared" si="215"/>
        <v>9833705</v>
      </c>
      <c r="M432" s="162">
        <f t="shared" si="215"/>
        <v>0</v>
      </c>
      <c r="N432" s="162">
        <f t="shared" si="215"/>
        <v>0</v>
      </c>
      <c r="O432" s="162">
        <f t="shared" si="215"/>
        <v>0</v>
      </c>
      <c r="P432" s="162">
        <f t="shared" si="215"/>
        <v>9833705</v>
      </c>
      <c r="Q432" s="175">
        <f t="shared" ref="Q432:Q443" si="216">L432/H432</f>
        <v>6704.646485307152</v>
      </c>
      <c r="R432" s="30" t="s">
        <v>236</v>
      </c>
      <c r="S432" s="24" t="s">
        <v>236</v>
      </c>
      <c r="T432" s="24" t="s">
        <v>236</v>
      </c>
      <c r="U432" s="191">
        <f>'[67]характеристика мкд'!$L$17</f>
        <v>10037328</v>
      </c>
      <c r="V432" s="191">
        <f>'[67]виды работ '!$C$12</f>
        <v>203623</v>
      </c>
    </row>
    <row r="433" spans="1:22" s="11" customFormat="1" ht="13.2" x14ac:dyDescent="0.25">
      <c r="A433" s="221" t="s">
        <v>89</v>
      </c>
      <c r="B433" s="250"/>
      <c r="C433" s="250"/>
      <c r="D433" s="250"/>
      <c r="E433" s="250"/>
      <c r="F433" s="211"/>
      <c r="G433" s="211"/>
      <c r="H433" s="211"/>
      <c r="I433" s="211"/>
      <c r="J433" s="211"/>
      <c r="K433" s="211"/>
      <c r="L433" s="211"/>
      <c r="M433" s="211"/>
      <c r="N433" s="211"/>
      <c r="O433" s="211"/>
      <c r="P433" s="211"/>
      <c r="Q433" s="211"/>
      <c r="R433" s="211"/>
      <c r="S433" s="211"/>
      <c r="T433" s="211"/>
      <c r="U433" s="191"/>
      <c r="V433" s="191"/>
    </row>
    <row r="434" spans="1:22" s="11" customFormat="1" ht="13.2" x14ac:dyDescent="0.25">
      <c r="A434" s="96">
        <f>A431+1</f>
        <v>261</v>
      </c>
      <c r="B434" s="14" t="s">
        <v>467</v>
      </c>
      <c r="C434" s="169">
        <v>1967</v>
      </c>
      <c r="D434" s="169"/>
      <c r="E434" s="169" t="s">
        <v>233</v>
      </c>
      <c r="F434" s="169">
        <v>2</v>
      </c>
      <c r="G434" s="169">
        <v>2</v>
      </c>
      <c r="H434" s="169">
        <v>531.4</v>
      </c>
      <c r="I434" s="169">
        <v>439.42</v>
      </c>
      <c r="J434" s="169">
        <v>103.3</v>
      </c>
      <c r="K434" s="169">
        <v>27</v>
      </c>
      <c r="L434" s="84">
        <f>'виды работ '!C429</f>
        <v>3673512</v>
      </c>
      <c r="M434" s="175">
        <v>0</v>
      </c>
      <c r="N434" s="175">
        <v>0</v>
      </c>
      <c r="O434" s="175">
        <v>0</v>
      </c>
      <c r="P434" s="175">
        <f t="shared" ref="P434:P435" si="217">L434</f>
        <v>3673512</v>
      </c>
      <c r="Q434" s="175">
        <f t="shared" ref="Q434:Q436" si="218">L434/H434</f>
        <v>6912.8942416258942</v>
      </c>
      <c r="R434" s="162">
        <v>14593.7</v>
      </c>
      <c r="S434" s="24" t="s">
        <v>292</v>
      </c>
      <c r="T434" s="169" t="s">
        <v>245</v>
      </c>
      <c r="U434" s="191"/>
      <c r="V434" s="191"/>
    </row>
    <row r="435" spans="1:22" s="11" customFormat="1" ht="13.2" x14ac:dyDescent="0.25">
      <c r="A435" s="96">
        <f>A434+1</f>
        <v>262</v>
      </c>
      <c r="B435" s="14" t="s">
        <v>468</v>
      </c>
      <c r="C435" s="169">
        <v>1968</v>
      </c>
      <c r="D435" s="169"/>
      <c r="E435" s="169" t="s">
        <v>233</v>
      </c>
      <c r="F435" s="169">
        <v>2</v>
      </c>
      <c r="G435" s="169">
        <v>2</v>
      </c>
      <c r="H435" s="169">
        <v>513.29999999999995</v>
      </c>
      <c r="I435" s="169">
        <v>424.45</v>
      </c>
      <c r="J435" s="169">
        <v>150.5</v>
      </c>
      <c r="K435" s="169">
        <v>21</v>
      </c>
      <c r="L435" s="84">
        <f>'виды работ '!C430</f>
        <v>5909778</v>
      </c>
      <c r="M435" s="175">
        <v>0</v>
      </c>
      <c r="N435" s="175">
        <v>0</v>
      </c>
      <c r="O435" s="175">
        <v>0</v>
      </c>
      <c r="P435" s="175">
        <f t="shared" si="217"/>
        <v>5909778</v>
      </c>
      <c r="Q435" s="175">
        <f t="shared" si="218"/>
        <v>11513.302162478083</v>
      </c>
      <c r="R435" s="162">
        <v>14593.7</v>
      </c>
      <c r="S435" s="24" t="s">
        <v>292</v>
      </c>
      <c r="T435" s="169" t="s">
        <v>245</v>
      </c>
      <c r="U435" s="191"/>
      <c r="V435" s="191"/>
    </row>
    <row r="436" spans="1:22" s="11" customFormat="1" ht="13.2" x14ac:dyDescent="0.25">
      <c r="A436" s="267" t="s">
        <v>18</v>
      </c>
      <c r="B436" s="268"/>
      <c r="C436" s="166" t="s">
        <v>236</v>
      </c>
      <c r="D436" s="166" t="s">
        <v>236</v>
      </c>
      <c r="E436" s="166" t="s">
        <v>236</v>
      </c>
      <c r="F436" s="166" t="s">
        <v>236</v>
      </c>
      <c r="G436" s="166" t="s">
        <v>236</v>
      </c>
      <c r="H436" s="50">
        <f>SUM(H434:H435)</f>
        <v>1044.6999999999998</v>
      </c>
      <c r="I436" s="50">
        <f t="shared" ref="I436:P436" si="219">SUM(I434:I435)</f>
        <v>863.87</v>
      </c>
      <c r="J436" s="50">
        <f t="shared" si="219"/>
        <v>253.8</v>
      </c>
      <c r="K436" s="85">
        <f t="shared" si="219"/>
        <v>48</v>
      </c>
      <c r="L436" s="50">
        <f>SUM(L434:L435)</f>
        <v>9583290</v>
      </c>
      <c r="M436" s="50">
        <f t="shared" si="219"/>
        <v>0</v>
      </c>
      <c r="N436" s="50">
        <f t="shared" si="219"/>
        <v>0</v>
      </c>
      <c r="O436" s="50">
        <f t="shared" si="219"/>
        <v>0</v>
      </c>
      <c r="P436" s="50">
        <f t="shared" si="219"/>
        <v>9583290</v>
      </c>
      <c r="Q436" s="175">
        <f t="shared" si="218"/>
        <v>9173.245907916149</v>
      </c>
      <c r="R436" s="30" t="s">
        <v>236</v>
      </c>
      <c r="S436" s="24" t="s">
        <v>236</v>
      </c>
      <c r="T436" s="24" t="s">
        <v>236</v>
      </c>
      <c r="U436" s="191">
        <f>'[68]характеристика мкд'!$L$18</f>
        <v>9781291</v>
      </c>
      <c r="V436" s="191">
        <f>'[68]виды работ '!$C$13</f>
        <v>198001</v>
      </c>
    </row>
    <row r="437" spans="1:22" s="11" customFormat="1" ht="15.75" customHeight="1" x14ac:dyDescent="0.25">
      <c r="A437" s="229" t="s">
        <v>90</v>
      </c>
      <c r="B437" s="230"/>
      <c r="C437" s="230"/>
      <c r="D437" s="230"/>
      <c r="E437" s="231"/>
      <c r="F437" s="270"/>
      <c r="G437" s="270"/>
      <c r="H437" s="270"/>
      <c r="I437" s="270"/>
      <c r="J437" s="270"/>
      <c r="K437" s="270"/>
      <c r="L437" s="270"/>
      <c r="M437" s="270"/>
      <c r="N437" s="270"/>
      <c r="O437" s="270"/>
      <c r="P437" s="270"/>
      <c r="Q437" s="270"/>
      <c r="R437" s="270"/>
      <c r="S437" s="270"/>
      <c r="T437" s="270"/>
      <c r="U437" s="191"/>
      <c r="V437" s="191"/>
    </row>
    <row r="438" spans="1:22" s="11" customFormat="1" ht="12.75" customHeight="1" x14ac:dyDescent="0.25">
      <c r="A438" s="32">
        <f>A435+1</f>
        <v>263</v>
      </c>
      <c r="B438" s="14" t="s">
        <v>469</v>
      </c>
      <c r="C438" s="81">
        <v>1961</v>
      </c>
      <c r="D438" s="81"/>
      <c r="E438" s="169" t="s">
        <v>233</v>
      </c>
      <c r="F438" s="81">
        <v>3</v>
      </c>
      <c r="G438" s="81">
        <v>2</v>
      </c>
      <c r="H438" s="113">
        <v>1351</v>
      </c>
      <c r="I438" s="81">
        <v>952.4</v>
      </c>
      <c r="J438" s="81">
        <v>908.2</v>
      </c>
      <c r="K438" s="81">
        <v>31</v>
      </c>
      <c r="L438" s="162">
        <f>'виды работ '!C433</f>
        <v>3634289</v>
      </c>
      <c r="M438" s="175">
        <v>0</v>
      </c>
      <c r="N438" s="175">
        <v>0</v>
      </c>
      <c r="O438" s="175">
        <v>0</v>
      </c>
      <c r="P438" s="175">
        <f>L438</f>
        <v>3634289</v>
      </c>
      <c r="Q438" s="175">
        <f>L438/H438</f>
        <v>2690.0732790525535</v>
      </c>
      <c r="R438" s="162">
        <v>14593.7</v>
      </c>
      <c r="S438" s="24" t="s">
        <v>292</v>
      </c>
      <c r="T438" s="169" t="s">
        <v>245</v>
      </c>
      <c r="U438" s="191"/>
      <c r="V438" s="191"/>
    </row>
    <row r="439" spans="1:22" s="11" customFormat="1" ht="13.2" x14ac:dyDescent="0.25">
      <c r="A439" s="32">
        <f>A438+1</f>
        <v>264</v>
      </c>
      <c r="B439" s="14" t="s">
        <v>470</v>
      </c>
      <c r="C439" s="114">
        <v>1980</v>
      </c>
      <c r="D439" s="114"/>
      <c r="E439" s="169" t="s">
        <v>237</v>
      </c>
      <c r="F439" s="25">
        <v>5</v>
      </c>
      <c r="G439" s="25">
        <v>4</v>
      </c>
      <c r="H439" s="27">
        <v>3289.5</v>
      </c>
      <c r="I439" s="27">
        <v>2892.4</v>
      </c>
      <c r="J439" s="27">
        <v>2354.8000000000002</v>
      </c>
      <c r="K439" s="115">
        <v>142</v>
      </c>
      <c r="L439" s="162">
        <f>'виды работ '!C434</f>
        <v>1084239</v>
      </c>
      <c r="M439" s="175">
        <v>0</v>
      </c>
      <c r="N439" s="175">
        <v>0</v>
      </c>
      <c r="O439" s="175">
        <v>0</v>
      </c>
      <c r="P439" s="175">
        <f>L439</f>
        <v>1084239</v>
      </c>
      <c r="Q439" s="175">
        <f>L439/H439</f>
        <v>329.60601915184679</v>
      </c>
      <c r="R439" s="162">
        <v>14593.7</v>
      </c>
      <c r="S439" s="24" t="s">
        <v>292</v>
      </c>
      <c r="T439" s="169" t="s">
        <v>245</v>
      </c>
      <c r="U439" s="191"/>
      <c r="V439" s="191"/>
    </row>
    <row r="440" spans="1:22" s="11" customFormat="1" ht="13.2" x14ac:dyDescent="0.25">
      <c r="A440" s="32">
        <f t="shared" ref="A440:A441" si="220">A439+1</f>
        <v>265</v>
      </c>
      <c r="B440" s="14" t="s">
        <v>471</v>
      </c>
      <c r="C440" s="114">
        <v>1957</v>
      </c>
      <c r="D440" s="114"/>
      <c r="E440" s="169" t="s">
        <v>233</v>
      </c>
      <c r="F440" s="25">
        <v>2</v>
      </c>
      <c r="G440" s="25">
        <v>2</v>
      </c>
      <c r="H440" s="169">
        <v>685.5</v>
      </c>
      <c r="I440" s="27">
        <v>641.70000000000005</v>
      </c>
      <c r="J440" s="27">
        <v>544.4</v>
      </c>
      <c r="K440" s="115">
        <v>33</v>
      </c>
      <c r="L440" s="162">
        <f>'виды работ '!C435</f>
        <v>8491139</v>
      </c>
      <c r="M440" s="175">
        <v>0</v>
      </c>
      <c r="N440" s="175">
        <v>0</v>
      </c>
      <c r="O440" s="175">
        <v>0</v>
      </c>
      <c r="P440" s="175">
        <f>L440</f>
        <v>8491139</v>
      </c>
      <c r="Q440" s="175">
        <f>L440/H440</f>
        <v>12386.781911013859</v>
      </c>
      <c r="R440" s="162">
        <v>14593.7</v>
      </c>
      <c r="S440" s="24" t="s">
        <v>292</v>
      </c>
      <c r="T440" s="169" t="s">
        <v>245</v>
      </c>
      <c r="U440" s="191"/>
      <c r="V440" s="191"/>
    </row>
    <row r="441" spans="1:22" s="11" customFormat="1" ht="13.2" x14ac:dyDescent="0.25">
      <c r="A441" s="32">
        <f t="shared" si="220"/>
        <v>266</v>
      </c>
      <c r="B441" s="14" t="s">
        <v>472</v>
      </c>
      <c r="C441" s="114">
        <v>1991</v>
      </c>
      <c r="D441" s="114"/>
      <c r="E441" s="169" t="s">
        <v>237</v>
      </c>
      <c r="F441" s="25">
        <v>5</v>
      </c>
      <c r="G441" s="25">
        <v>4</v>
      </c>
      <c r="H441" s="26">
        <v>4831.7</v>
      </c>
      <c r="I441" s="27">
        <v>4378.2</v>
      </c>
      <c r="J441" s="27">
        <v>3892.9</v>
      </c>
      <c r="K441" s="115">
        <v>178</v>
      </c>
      <c r="L441" s="162">
        <f>'виды работ '!C436</f>
        <v>419002</v>
      </c>
      <c r="M441" s="175">
        <v>0</v>
      </c>
      <c r="N441" s="175">
        <v>0</v>
      </c>
      <c r="O441" s="175">
        <v>0</v>
      </c>
      <c r="P441" s="175">
        <f t="shared" ref="P441" si="221">L441</f>
        <v>419002</v>
      </c>
      <c r="Q441" s="175">
        <f t="shared" ref="Q441" si="222">L441/H441</f>
        <v>86.719374133327818</v>
      </c>
      <c r="R441" s="162">
        <v>14593.7</v>
      </c>
      <c r="S441" s="24" t="s">
        <v>292</v>
      </c>
      <c r="T441" s="169" t="s">
        <v>245</v>
      </c>
      <c r="U441" s="191"/>
      <c r="V441" s="191"/>
    </row>
    <row r="442" spans="1:22" s="11" customFormat="1" ht="13.2" x14ac:dyDescent="0.25">
      <c r="A442" s="267" t="s">
        <v>18</v>
      </c>
      <c r="B442" s="268"/>
      <c r="C442" s="166" t="s">
        <v>236</v>
      </c>
      <c r="D442" s="166" t="s">
        <v>236</v>
      </c>
      <c r="E442" s="166" t="s">
        <v>236</v>
      </c>
      <c r="F442" s="166" t="s">
        <v>236</v>
      </c>
      <c r="G442" s="166" t="s">
        <v>236</v>
      </c>
      <c r="H442" s="162">
        <f>SUM(H438:H441)</f>
        <v>10157.700000000001</v>
      </c>
      <c r="I442" s="162">
        <f t="shared" ref="I442:P442" si="223">SUM(I438:I441)</f>
        <v>8864.7000000000007</v>
      </c>
      <c r="J442" s="162">
        <f t="shared" si="223"/>
        <v>7700.3</v>
      </c>
      <c r="K442" s="161">
        <f t="shared" si="223"/>
        <v>384</v>
      </c>
      <c r="L442" s="162">
        <f>SUM(L438:L441)</f>
        <v>13628669</v>
      </c>
      <c r="M442" s="162">
        <f t="shared" si="223"/>
        <v>0</v>
      </c>
      <c r="N442" s="162">
        <f t="shared" si="223"/>
        <v>0</v>
      </c>
      <c r="O442" s="162">
        <f t="shared" si="223"/>
        <v>0</v>
      </c>
      <c r="P442" s="162">
        <f t="shared" si="223"/>
        <v>13628669</v>
      </c>
      <c r="Q442" s="175">
        <f>L442/H442</f>
        <v>1341.7081622808312</v>
      </c>
      <c r="R442" s="30" t="s">
        <v>236</v>
      </c>
      <c r="S442" s="24" t="s">
        <v>236</v>
      </c>
      <c r="T442" s="24" t="s">
        <v>236</v>
      </c>
      <c r="U442" s="191">
        <f>'[69]характеристика мкд'!$L$20</f>
        <v>13874555</v>
      </c>
      <c r="V442" s="191">
        <f>'[69]виды работ '!$C$15</f>
        <v>245886</v>
      </c>
    </row>
    <row r="443" spans="1:22" s="12" customFormat="1" ht="13.2" x14ac:dyDescent="0.25">
      <c r="A443" s="261" t="s">
        <v>91</v>
      </c>
      <c r="B443" s="262"/>
      <c r="C443" s="263"/>
      <c r="D443" s="165" t="s">
        <v>236</v>
      </c>
      <c r="E443" s="165" t="s">
        <v>236</v>
      </c>
      <c r="F443" s="165" t="s">
        <v>236</v>
      </c>
      <c r="G443" s="165" t="s">
        <v>236</v>
      </c>
      <c r="H443" s="18">
        <f t="shared" ref="H443:P443" si="224">H432+H436+H442</f>
        <v>12669.1</v>
      </c>
      <c r="I443" s="18">
        <f t="shared" si="224"/>
        <v>11072.470000000001</v>
      </c>
      <c r="J443" s="18">
        <f t="shared" si="224"/>
        <v>9111.7000000000007</v>
      </c>
      <c r="K443" s="23">
        <f t="shared" si="224"/>
        <v>500</v>
      </c>
      <c r="L443" s="18">
        <f>L432+L436+L442</f>
        <v>33045664</v>
      </c>
      <c r="M443" s="18">
        <f t="shared" si="224"/>
        <v>0</v>
      </c>
      <c r="N443" s="18">
        <f t="shared" si="224"/>
        <v>0</v>
      </c>
      <c r="O443" s="18">
        <f t="shared" si="224"/>
        <v>0</v>
      </c>
      <c r="P443" s="18">
        <f t="shared" si="224"/>
        <v>33045664</v>
      </c>
      <c r="Q443" s="164">
        <f t="shared" si="216"/>
        <v>2608.3671294724959</v>
      </c>
      <c r="R443" s="35" t="s">
        <v>236</v>
      </c>
      <c r="S443" s="36" t="s">
        <v>236</v>
      </c>
      <c r="T443" s="36" t="s">
        <v>236</v>
      </c>
      <c r="U443" s="18">
        <f t="shared" ref="U443:V443" si="225">U432+U436+U442</f>
        <v>33693174</v>
      </c>
      <c r="V443" s="18">
        <f t="shared" si="225"/>
        <v>647510</v>
      </c>
    </row>
    <row r="444" spans="1:22" s="11" customFormat="1" ht="17.25" customHeight="1" x14ac:dyDescent="0.25">
      <c r="A444" s="214" t="s">
        <v>92</v>
      </c>
      <c r="B444" s="214"/>
      <c r="C444" s="214"/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214"/>
      <c r="T444" s="214"/>
    </row>
    <row r="445" spans="1:22" s="11" customFormat="1" ht="17.25" customHeight="1" x14ac:dyDescent="0.25">
      <c r="A445" s="229" t="s">
        <v>93</v>
      </c>
      <c r="B445" s="230"/>
      <c r="C445" s="230"/>
      <c r="D445" s="230"/>
      <c r="E445" s="231"/>
      <c r="F445" s="255"/>
      <c r="G445" s="255"/>
      <c r="H445" s="255"/>
      <c r="I445" s="255"/>
      <c r="J445" s="255"/>
      <c r="K445" s="255"/>
      <c r="L445" s="255"/>
      <c r="M445" s="255"/>
      <c r="N445" s="255"/>
      <c r="O445" s="255"/>
      <c r="P445" s="255"/>
      <c r="Q445" s="255"/>
      <c r="R445" s="255"/>
      <c r="S445" s="255"/>
      <c r="T445" s="255"/>
    </row>
    <row r="446" spans="1:22" s="11" customFormat="1" ht="15" customHeight="1" x14ac:dyDescent="0.25">
      <c r="A446" s="32">
        <f>A441+1</f>
        <v>267</v>
      </c>
      <c r="B446" s="14" t="s">
        <v>473</v>
      </c>
      <c r="C446" s="118">
        <v>1967</v>
      </c>
      <c r="D446" s="162"/>
      <c r="E446" s="169" t="s">
        <v>233</v>
      </c>
      <c r="F446" s="118">
        <v>2</v>
      </c>
      <c r="G446" s="118">
        <v>2</v>
      </c>
      <c r="H446" s="162">
        <v>567.9</v>
      </c>
      <c r="I446" s="162">
        <v>519.29999999999995</v>
      </c>
      <c r="J446" s="162">
        <v>420.4</v>
      </c>
      <c r="K446" s="118">
        <v>38</v>
      </c>
      <c r="L446" s="175">
        <f>'виды работ '!C441</f>
        <v>491869</v>
      </c>
      <c r="M446" s="175">
        <v>0</v>
      </c>
      <c r="N446" s="175">
        <v>0</v>
      </c>
      <c r="O446" s="175">
        <v>0</v>
      </c>
      <c r="P446" s="175">
        <f>L446</f>
        <v>491869</v>
      </c>
      <c r="Q446" s="175">
        <f>L446/H446</f>
        <v>866.11903504138058</v>
      </c>
      <c r="R446" s="162">
        <v>14593.7</v>
      </c>
      <c r="S446" s="24" t="s">
        <v>292</v>
      </c>
      <c r="T446" s="169" t="s">
        <v>245</v>
      </c>
    </row>
    <row r="447" spans="1:22" s="11" customFormat="1" ht="13.2" x14ac:dyDescent="0.25">
      <c r="A447" s="267" t="s">
        <v>18</v>
      </c>
      <c r="B447" s="268"/>
      <c r="C447" s="166" t="s">
        <v>236</v>
      </c>
      <c r="D447" s="166" t="s">
        <v>236</v>
      </c>
      <c r="E447" s="166" t="s">
        <v>236</v>
      </c>
      <c r="F447" s="166" t="s">
        <v>236</v>
      </c>
      <c r="G447" s="166" t="s">
        <v>236</v>
      </c>
      <c r="H447" s="175">
        <f t="shared" ref="H447:P447" si="226">SUM(H446:H446)</f>
        <v>567.9</v>
      </c>
      <c r="I447" s="175">
        <f t="shared" si="226"/>
        <v>519.29999999999995</v>
      </c>
      <c r="J447" s="175">
        <f t="shared" si="226"/>
        <v>420.4</v>
      </c>
      <c r="K447" s="174">
        <f t="shared" si="226"/>
        <v>38</v>
      </c>
      <c r="L447" s="175">
        <f t="shared" si="226"/>
        <v>491869</v>
      </c>
      <c r="M447" s="175">
        <f t="shared" si="226"/>
        <v>0</v>
      </c>
      <c r="N447" s="175">
        <f t="shared" si="226"/>
        <v>0</v>
      </c>
      <c r="O447" s="175">
        <f t="shared" si="226"/>
        <v>0</v>
      </c>
      <c r="P447" s="175">
        <f t="shared" si="226"/>
        <v>491869</v>
      </c>
      <c r="Q447" s="175">
        <f>L447/H447</f>
        <v>866.11903504138058</v>
      </c>
      <c r="R447" s="30" t="s">
        <v>236</v>
      </c>
      <c r="S447" s="24" t="s">
        <v>236</v>
      </c>
      <c r="T447" s="24" t="s">
        <v>236</v>
      </c>
      <c r="U447" s="189">
        <f>'[70]характеристика мкд'!$L$17</f>
        <v>491869</v>
      </c>
      <c r="V447" s="189">
        <f>'[70]виды работ '!$C$12</f>
        <v>0</v>
      </c>
    </row>
    <row r="448" spans="1:22" s="11" customFormat="1" ht="13.2" x14ac:dyDescent="0.25">
      <c r="A448" s="229" t="s">
        <v>94</v>
      </c>
      <c r="B448" s="230"/>
      <c r="C448" s="230"/>
      <c r="D448" s="230"/>
      <c r="E448" s="231"/>
      <c r="F448" s="270"/>
      <c r="G448" s="270"/>
      <c r="H448" s="270"/>
      <c r="I448" s="270"/>
      <c r="J448" s="270"/>
      <c r="K448" s="270"/>
      <c r="L448" s="270"/>
      <c r="M448" s="270"/>
      <c r="N448" s="270"/>
      <c r="O448" s="270"/>
      <c r="P448" s="270"/>
      <c r="Q448" s="270"/>
      <c r="R448" s="270"/>
      <c r="S448" s="270"/>
      <c r="T448" s="270"/>
      <c r="U448" s="189"/>
      <c r="V448" s="189"/>
    </row>
    <row r="449" spans="1:22" s="11" customFormat="1" ht="13.2" x14ac:dyDescent="0.25">
      <c r="A449" s="96">
        <f>A446+1</f>
        <v>268</v>
      </c>
      <c r="B449" s="14" t="s">
        <v>474</v>
      </c>
      <c r="C449" s="118">
        <v>1940</v>
      </c>
      <c r="D449" s="162"/>
      <c r="E449" s="169" t="s">
        <v>268</v>
      </c>
      <c r="F449" s="118">
        <v>2</v>
      </c>
      <c r="G449" s="118">
        <v>1</v>
      </c>
      <c r="H449" s="162">
        <v>170</v>
      </c>
      <c r="I449" s="162">
        <v>163</v>
      </c>
      <c r="J449" s="162">
        <v>54</v>
      </c>
      <c r="K449" s="118">
        <v>6</v>
      </c>
      <c r="L449" s="175">
        <f>'виды работ '!C444</f>
        <v>880657</v>
      </c>
      <c r="M449" s="175">
        <v>0</v>
      </c>
      <c r="N449" s="175">
        <v>0</v>
      </c>
      <c r="O449" s="175">
        <v>0</v>
      </c>
      <c r="P449" s="175">
        <f>L449</f>
        <v>880657</v>
      </c>
      <c r="Q449" s="175">
        <f>L449/H449</f>
        <v>5180.3352941176472</v>
      </c>
      <c r="R449" s="162">
        <v>14593.7</v>
      </c>
      <c r="S449" s="24" t="s">
        <v>292</v>
      </c>
      <c r="T449" s="169" t="s">
        <v>245</v>
      </c>
      <c r="U449" s="189"/>
      <c r="V449" s="189"/>
    </row>
    <row r="450" spans="1:22" s="11" customFormat="1" ht="13.2" x14ac:dyDescent="0.25">
      <c r="A450" s="267" t="s">
        <v>18</v>
      </c>
      <c r="B450" s="268"/>
      <c r="C450" s="166" t="s">
        <v>236</v>
      </c>
      <c r="D450" s="166" t="s">
        <v>236</v>
      </c>
      <c r="E450" s="166" t="s">
        <v>236</v>
      </c>
      <c r="F450" s="166" t="s">
        <v>236</v>
      </c>
      <c r="G450" s="166" t="s">
        <v>236</v>
      </c>
      <c r="H450" s="175">
        <f>SUM(H449)</f>
        <v>170</v>
      </c>
      <c r="I450" s="175">
        <f t="shared" ref="I450:P450" si="227">SUM(I449)</f>
        <v>163</v>
      </c>
      <c r="J450" s="175">
        <f t="shared" si="227"/>
        <v>54</v>
      </c>
      <c r="K450" s="174">
        <f t="shared" si="227"/>
        <v>6</v>
      </c>
      <c r="L450" s="175">
        <f t="shared" si="227"/>
        <v>880657</v>
      </c>
      <c r="M450" s="175">
        <f t="shared" si="227"/>
        <v>0</v>
      </c>
      <c r="N450" s="175">
        <f t="shared" si="227"/>
        <v>0</v>
      </c>
      <c r="O450" s="175">
        <f t="shared" si="227"/>
        <v>0</v>
      </c>
      <c r="P450" s="175">
        <f t="shared" si="227"/>
        <v>880657</v>
      </c>
      <c r="Q450" s="175">
        <f>L450/H450</f>
        <v>5180.3352941176472</v>
      </c>
      <c r="R450" s="30" t="s">
        <v>236</v>
      </c>
      <c r="S450" s="24" t="s">
        <v>236</v>
      </c>
      <c r="T450" s="24" t="s">
        <v>236</v>
      </c>
      <c r="U450" s="189">
        <f>'[71]характеристика мкд'!$L$17</f>
        <v>880657</v>
      </c>
      <c r="V450" s="189">
        <f>'[71]виды работ '!$C$12</f>
        <v>0</v>
      </c>
    </row>
    <row r="451" spans="1:22" s="11" customFormat="1" ht="17.25" customHeight="1" x14ac:dyDescent="0.25">
      <c r="A451" s="229" t="s">
        <v>95</v>
      </c>
      <c r="B451" s="230"/>
      <c r="C451" s="230"/>
      <c r="D451" s="230"/>
      <c r="E451" s="231"/>
      <c r="F451" s="255"/>
      <c r="G451" s="255"/>
      <c r="H451" s="255"/>
      <c r="I451" s="255"/>
      <c r="J451" s="255"/>
      <c r="K451" s="255"/>
      <c r="L451" s="255"/>
      <c r="M451" s="255"/>
      <c r="N451" s="255"/>
      <c r="O451" s="255"/>
      <c r="P451" s="255"/>
      <c r="Q451" s="255"/>
      <c r="R451" s="255"/>
      <c r="S451" s="255"/>
      <c r="T451" s="255"/>
      <c r="U451" s="189"/>
      <c r="V451" s="189"/>
    </row>
    <row r="452" spans="1:22" s="11" customFormat="1" ht="17.25" customHeight="1" x14ac:dyDescent="0.25">
      <c r="A452" s="32">
        <f>A449+1</f>
        <v>269</v>
      </c>
      <c r="B452" s="14" t="s">
        <v>475</v>
      </c>
      <c r="C452" s="118">
        <v>1975</v>
      </c>
      <c r="D452" s="162"/>
      <c r="E452" s="169" t="s">
        <v>233</v>
      </c>
      <c r="F452" s="118">
        <v>4</v>
      </c>
      <c r="G452" s="118">
        <v>6</v>
      </c>
      <c r="H452" s="162">
        <v>4773.41</v>
      </c>
      <c r="I452" s="162">
        <v>4573.4399999999996</v>
      </c>
      <c r="J452" s="162">
        <v>4280.38</v>
      </c>
      <c r="K452" s="161">
        <v>198</v>
      </c>
      <c r="L452" s="175">
        <f>'виды работ '!C447</f>
        <v>9821947</v>
      </c>
      <c r="M452" s="175">
        <v>0</v>
      </c>
      <c r="N452" s="175">
        <v>0</v>
      </c>
      <c r="O452" s="175">
        <v>0</v>
      </c>
      <c r="P452" s="175">
        <f>L452</f>
        <v>9821947</v>
      </c>
      <c r="Q452" s="175">
        <f>L452/H452</f>
        <v>2057.6374122482671</v>
      </c>
      <c r="R452" s="162">
        <v>14593.7</v>
      </c>
      <c r="S452" s="24" t="s">
        <v>292</v>
      </c>
      <c r="T452" s="169" t="s">
        <v>245</v>
      </c>
      <c r="U452" s="189"/>
      <c r="V452" s="189"/>
    </row>
    <row r="453" spans="1:22" s="11" customFormat="1" ht="13.5" customHeight="1" x14ac:dyDescent="0.25">
      <c r="A453" s="32">
        <f>A452+1</f>
        <v>270</v>
      </c>
      <c r="B453" s="14" t="s">
        <v>476</v>
      </c>
      <c r="C453" s="118">
        <v>1966</v>
      </c>
      <c r="D453" s="162"/>
      <c r="E453" s="169" t="s">
        <v>233</v>
      </c>
      <c r="F453" s="118">
        <v>5</v>
      </c>
      <c r="G453" s="118">
        <v>4</v>
      </c>
      <c r="H453" s="162">
        <v>2595.12</v>
      </c>
      <c r="I453" s="162">
        <v>1669.3</v>
      </c>
      <c r="J453" s="162">
        <v>1457.15</v>
      </c>
      <c r="K453" s="161">
        <v>19</v>
      </c>
      <c r="L453" s="175">
        <f>'виды работ '!C448</f>
        <v>3419482</v>
      </c>
      <c r="M453" s="175">
        <v>0</v>
      </c>
      <c r="N453" s="175">
        <v>0</v>
      </c>
      <c r="O453" s="175">
        <v>0</v>
      </c>
      <c r="P453" s="175">
        <f>L453</f>
        <v>3419482</v>
      </c>
      <c r="Q453" s="175">
        <f>L453/H453</f>
        <v>1317.6585283146831</v>
      </c>
      <c r="R453" s="162">
        <v>14593.7</v>
      </c>
      <c r="S453" s="24" t="s">
        <v>292</v>
      </c>
      <c r="T453" s="169" t="s">
        <v>245</v>
      </c>
      <c r="U453" s="189"/>
      <c r="V453" s="189"/>
    </row>
    <row r="454" spans="1:22" s="11" customFormat="1" ht="13.5" customHeight="1" x14ac:dyDescent="0.25">
      <c r="A454" s="32">
        <f t="shared" ref="A454:A458" si="228">A453+1</f>
        <v>271</v>
      </c>
      <c r="B454" s="14" t="s">
        <v>477</v>
      </c>
      <c r="C454" s="119">
        <v>1956</v>
      </c>
      <c r="D454" s="91"/>
      <c r="E454" s="169" t="s">
        <v>233</v>
      </c>
      <c r="F454" s="119">
        <v>2</v>
      </c>
      <c r="G454" s="119">
        <v>2</v>
      </c>
      <c r="H454" s="91">
        <v>626.29</v>
      </c>
      <c r="I454" s="175">
        <v>568.05999999999995</v>
      </c>
      <c r="J454" s="91">
        <v>534.27</v>
      </c>
      <c r="K454" s="94">
        <v>20</v>
      </c>
      <c r="L454" s="175">
        <f>'виды работ '!C449</f>
        <v>2813589</v>
      </c>
      <c r="M454" s="175">
        <v>0</v>
      </c>
      <c r="N454" s="175">
        <v>0</v>
      </c>
      <c r="O454" s="175">
        <v>0</v>
      </c>
      <c r="P454" s="175">
        <f t="shared" ref="P454:P458" si="229">L454</f>
        <v>2813589</v>
      </c>
      <c r="Q454" s="175">
        <f t="shared" ref="Q454:Q458" si="230">L454/H454</f>
        <v>4492.46994203963</v>
      </c>
      <c r="R454" s="162">
        <v>14593.7</v>
      </c>
      <c r="S454" s="24" t="s">
        <v>292</v>
      </c>
      <c r="T454" s="169" t="s">
        <v>245</v>
      </c>
      <c r="U454" s="189"/>
      <c r="V454" s="189"/>
    </row>
    <row r="455" spans="1:22" s="11" customFormat="1" ht="13.5" customHeight="1" x14ac:dyDescent="0.25">
      <c r="A455" s="32">
        <f t="shared" si="228"/>
        <v>272</v>
      </c>
      <c r="B455" s="14" t="s">
        <v>478</v>
      </c>
      <c r="C455" s="119">
        <v>1956</v>
      </c>
      <c r="D455" s="91"/>
      <c r="E455" s="169" t="s">
        <v>233</v>
      </c>
      <c r="F455" s="119">
        <v>2</v>
      </c>
      <c r="G455" s="119">
        <v>1</v>
      </c>
      <c r="H455" s="91">
        <v>431.11</v>
      </c>
      <c r="I455" s="175">
        <v>388.41</v>
      </c>
      <c r="J455" s="91">
        <v>345.42</v>
      </c>
      <c r="K455" s="94">
        <v>25</v>
      </c>
      <c r="L455" s="175">
        <f>'виды работ '!C450</f>
        <v>2093523</v>
      </c>
      <c r="M455" s="175">
        <v>0</v>
      </c>
      <c r="N455" s="175">
        <v>0</v>
      </c>
      <c r="O455" s="175">
        <v>0</v>
      </c>
      <c r="P455" s="175">
        <f t="shared" si="229"/>
        <v>2093523</v>
      </c>
      <c r="Q455" s="175">
        <f t="shared" si="230"/>
        <v>4856.1225673262043</v>
      </c>
      <c r="R455" s="162">
        <v>14593.7</v>
      </c>
      <c r="S455" s="24" t="s">
        <v>292</v>
      </c>
      <c r="T455" s="169" t="s">
        <v>245</v>
      </c>
      <c r="U455" s="189"/>
      <c r="V455" s="189"/>
    </row>
    <row r="456" spans="1:22" s="11" customFormat="1" ht="13.5" customHeight="1" x14ac:dyDescent="0.25">
      <c r="A456" s="32">
        <f t="shared" si="228"/>
        <v>273</v>
      </c>
      <c r="B456" s="14" t="s">
        <v>479</v>
      </c>
      <c r="C456" s="119">
        <v>1954</v>
      </c>
      <c r="D456" s="91"/>
      <c r="E456" s="169" t="s">
        <v>233</v>
      </c>
      <c r="F456" s="119">
        <v>2</v>
      </c>
      <c r="G456" s="119">
        <v>1</v>
      </c>
      <c r="H456" s="91">
        <v>431.53</v>
      </c>
      <c r="I456" s="91">
        <v>388.31</v>
      </c>
      <c r="J456" s="91">
        <v>282.39</v>
      </c>
      <c r="K456" s="94">
        <v>17</v>
      </c>
      <c r="L456" s="175">
        <f>'виды работ '!C451</f>
        <v>2090898</v>
      </c>
      <c r="M456" s="175">
        <v>0</v>
      </c>
      <c r="N456" s="175">
        <v>0</v>
      </c>
      <c r="O456" s="175">
        <v>0</v>
      </c>
      <c r="P456" s="175">
        <f t="shared" si="229"/>
        <v>2090898</v>
      </c>
      <c r="Q456" s="175">
        <f t="shared" si="230"/>
        <v>4845.3131879591228</v>
      </c>
      <c r="R456" s="162">
        <v>14593.7</v>
      </c>
      <c r="S456" s="24" t="s">
        <v>292</v>
      </c>
      <c r="T456" s="169" t="s">
        <v>245</v>
      </c>
      <c r="U456" s="189"/>
      <c r="V456" s="189"/>
    </row>
    <row r="457" spans="1:22" s="11" customFormat="1" ht="13.5" customHeight="1" x14ac:dyDescent="0.25">
      <c r="A457" s="32">
        <f t="shared" si="228"/>
        <v>274</v>
      </c>
      <c r="B457" s="14" t="s">
        <v>480</v>
      </c>
      <c r="C457" s="119">
        <v>1953</v>
      </c>
      <c r="D457" s="91"/>
      <c r="E457" s="169" t="s">
        <v>233</v>
      </c>
      <c r="F457" s="119">
        <v>2</v>
      </c>
      <c r="G457" s="119">
        <v>2</v>
      </c>
      <c r="H457" s="91">
        <v>602</v>
      </c>
      <c r="I457" s="175">
        <v>566.22</v>
      </c>
      <c r="J457" s="91">
        <v>401.41</v>
      </c>
      <c r="K457" s="94">
        <v>25</v>
      </c>
      <c r="L457" s="175">
        <f>'виды работ '!C452</f>
        <v>2808549</v>
      </c>
      <c r="M457" s="175">
        <v>0</v>
      </c>
      <c r="N457" s="175">
        <v>0</v>
      </c>
      <c r="O457" s="175">
        <v>0</v>
      </c>
      <c r="P457" s="175">
        <f t="shared" si="229"/>
        <v>2808549</v>
      </c>
      <c r="Q457" s="175">
        <f t="shared" si="230"/>
        <v>4665.3637873754151</v>
      </c>
      <c r="R457" s="162">
        <v>14593.7</v>
      </c>
      <c r="S457" s="24" t="s">
        <v>292</v>
      </c>
      <c r="T457" s="169" t="s">
        <v>245</v>
      </c>
      <c r="U457" s="189"/>
      <c r="V457" s="189"/>
    </row>
    <row r="458" spans="1:22" s="11" customFormat="1" ht="13.5" customHeight="1" x14ac:dyDescent="0.25">
      <c r="A458" s="32">
        <f t="shared" si="228"/>
        <v>275</v>
      </c>
      <c r="B458" s="14" t="s">
        <v>481</v>
      </c>
      <c r="C458" s="119">
        <v>1953</v>
      </c>
      <c r="D458" s="91"/>
      <c r="E458" s="169" t="s">
        <v>233</v>
      </c>
      <c r="F458" s="119">
        <v>2</v>
      </c>
      <c r="G458" s="119">
        <v>2</v>
      </c>
      <c r="H458" s="91">
        <v>613.92999999999995</v>
      </c>
      <c r="I458" s="175">
        <v>551.99</v>
      </c>
      <c r="J458" s="91">
        <v>466.15</v>
      </c>
      <c r="K458" s="94">
        <v>16</v>
      </c>
      <c r="L458" s="175">
        <f>'виды работ '!C453</f>
        <v>2808549</v>
      </c>
      <c r="M458" s="175">
        <v>0</v>
      </c>
      <c r="N458" s="175">
        <v>0</v>
      </c>
      <c r="O458" s="175">
        <v>0</v>
      </c>
      <c r="P458" s="175">
        <f t="shared" si="229"/>
        <v>2808549</v>
      </c>
      <c r="Q458" s="175">
        <f t="shared" si="230"/>
        <v>4574.7055853273177</v>
      </c>
      <c r="R458" s="162">
        <v>14593.7</v>
      </c>
      <c r="S458" s="24" t="s">
        <v>292</v>
      </c>
      <c r="T458" s="169" t="s">
        <v>245</v>
      </c>
      <c r="U458" s="189"/>
      <c r="V458" s="189"/>
    </row>
    <row r="459" spans="1:22" s="11" customFormat="1" ht="17.25" customHeight="1" x14ac:dyDescent="0.25">
      <c r="A459" s="267" t="s">
        <v>18</v>
      </c>
      <c r="B459" s="268"/>
      <c r="C459" s="166" t="s">
        <v>236</v>
      </c>
      <c r="D459" s="166" t="s">
        <v>236</v>
      </c>
      <c r="E459" s="166" t="s">
        <v>236</v>
      </c>
      <c r="F459" s="166" t="s">
        <v>236</v>
      </c>
      <c r="G459" s="166" t="s">
        <v>236</v>
      </c>
      <c r="H459" s="175">
        <f>SUM(H452:H458)</f>
        <v>10073.390000000001</v>
      </c>
      <c r="I459" s="175">
        <f t="shared" ref="I459:P459" si="231">SUM(I452:I458)</f>
        <v>8705.73</v>
      </c>
      <c r="J459" s="175">
        <f t="shared" si="231"/>
        <v>7767.170000000001</v>
      </c>
      <c r="K459" s="174">
        <f t="shared" si="231"/>
        <v>320</v>
      </c>
      <c r="L459" s="175">
        <f>SUM(L452:L458)</f>
        <v>25856537</v>
      </c>
      <c r="M459" s="175">
        <f t="shared" si="231"/>
        <v>0</v>
      </c>
      <c r="N459" s="175">
        <f t="shared" si="231"/>
        <v>0</v>
      </c>
      <c r="O459" s="175">
        <f t="shared" si="231"/>
        <v>0</v>
      </c>
      <c r="P459" s="175">
        <f t="shared" si="231"/>
        <v>25856537</v>
      </c>
      <c r="Q459" s="175">
        <f>L459/H459</f>
        <v>2566.8158385608021</v>
      </c>
      <c r="R459" s="30" t="s">
        <v>236</v>
      </c>
      <c r="S459" s="24" t="s">
        <v>236</v>
      </c>
      <c r="T459" s="24" t="s">
        <v>236</v>
      </c>
      <c r="U459" s="189">
        <f>'[72]характеристика мкд'!$L$23</f>
        <v>26374512</v>
      </c>
      <c r="V459" s="189">
        <f>'[72]виды работ '!$C$18</f>
        <v>517975</v>
      </c>
    </row>
    <row r="460" spans="1:22" s="11" customFormat="1" ht="17.25" customHeight="1" x14ac:dyDescent="0.25">
      <c r="A460" s="229" t="s">
        <v>96</v>
      </c>
      <c r="B460" s="230"/>
      <c r="C460" s="230"/>
      <c r="D460" s="230"/>
      <c r="E460" s="231"/>
      <c r="F460" s="255"/>
      <c r="G460" s="255"/>
      <c r="H460" s="255"/>
      <c r="I460" s="255"/>
      <c r="J460" s="255"/>
      <c r="K460" s="255"/>
      <c r="L460" s="255"/>
      <c r="M460" s="255"/>
      <c r="N460" s="255"/>
      <c r="O460" s="255"/>
      <c r="P460" s="255"/>
      <c r="Q460" s="255"/>
      <c r="R460" s="255"/>
      <c r="S460" s="255"/>
      <c r="T460" s="255"/>
      <c r="U460" s="189"/>
      <c r="V460" s="189"/>
    </row>
    <row r="461" spans="1:22" s="11" customFormat="1" ht="17.25" customHeight="1" x14ac:dyDescent="0.25">
      <c r="A461" s="32">
        <f>A458+1</f>
        <v>276</v>
      </c>
      <c r="B461" s="14" t="s">
        <v>482</v>
      </c>
      <c r="C461" s="118">
        <v>1969</v>
      </c>
      <c r="D461" s="162"/>
      <c r="E461" s="169" t="s">
        <v>233</v>
      </c>
      <c r="F461" s="118">
        <v>2</v>
      </c>
      <c r="G461" s="118">
        <v>2</v>
      </c>
      <c r="H461" s="162">
        <v>608.4</v>
      </c>
      <c r="I461" s="162">
        <v>405.2</v>
      </c>
      <c r="J461" s="162">
        <v>316.5</v>
      </c>
      <c r="K461" s="118">
        <v>34</v>
      </c>
      <c r="L461" s="175">
        <f>'виды работ '!C456</f>
        <v>6041833</v>
      </c>
      <c r="M461" s="175">
        <v>0</v>
      </c>
      <c r="N461" s="175">
        <v>0</v>
      </c>
      <c r="O461" s="175">
        <v>0</v>
      </c>
      <c r="P461" s="175">
        <f>L461</f>
        <v>6041833</v>
      </c>
      <c r="Q461" s="175">
        <f>L461/H461</f>
        <v>9930.6919789612093</v>
      </c>
      <c r="R461" s="162">
        <v>14593.7</v>
      </c>
      <c r="S461" s="24" t="s">
        <v>292</v>
      </c>
      <c r="T461" s="169" t="s">
        <v>245</v>
      </c>
      <c r="U461" s="189"/>
      <c r="V461" s="189"/>
    </row>
    <row r="462" spans="1:22" s="11" customFormat="1" ht="17.25" customHeight="1" x14ac:dyDescent="0.25">
      <c r="A462" s="267" t="s">
        <v>18</v>
      </c>
      <c r="B462" s="268"/>
      <c r="C462" s="166" t="s">
        <v>236</v>
      </c>
      <c r="D462" s="166" t="s">
        <v>236</v>
      </c>
      <c r="E462" s="166" t="s">
        <v>236</v>
      </c>
      <c r="F462" s="166" t="s">
        <v>236</v>
      </c>
      <c r="G462" s="166" t="s">
        <v>236</v>
      </c>
      <c r="H462" s="175">
        <f>SUM(H461)</f>
        <v>608.4</v>
      </c>
      <c r="I462" s="175">
        <f t="shared" ref="I462:P462" si="232">SUM(I461)</f>
        <v>405.2</v>
      </c>
      <c r="J462" s="175">
        <f t="shared" si="232"/>
        <v>316.5</v>
      </c>
      <c r="K462" s="174">
        <f t="shared" si="232"/>
        <v>34</v>
      </c>
      <c r="L462" s="175">
        <f t="shared" si="232"/>
        <v>6041833</v>
      </c>
      <c r="M462" s="175">
        <f t="shared" si="232"/>
        <v>0</v>
      </c>
      <c r="N462" s="175">
        <f t="shared" si="232"/>
        <v>0</v>
      </c>
      <c r="O462" s="175">
        <f t="shared" si="232"/>
        <v>0</v>
      </c>
      <c r="P462" s="175">
        <f t="shared" si="232"/>
        <v>6041833</v>
      </c>
      <c r="Q462" s="175">
        <f>L462/H462</f>
        <v>9930.6919789612093</v>
      </c>
      <c r="R462" s="30" t="s">
        <v>236</v>
      </c>
      <c r="S462" s="24" t="s">
        <v>236</v>
      </c>
      <c r="T462" s="24" t="s">
        <v>236</v>
      </c>
      <c r="U462" s="189">
        <f>'[73]характеристика мкд'!$L$17</f>
        <v>6170757</v>
      </c>
      <c r="V462" s="189">
        <f>'[73]виды работ '!$C$12</f>
        <v>128924</v>
      </c>
    </row>
    <row r="463" spans="1:22" s="11" customFormat="1" ht="17.25" customHeight="1" x14ac:dyDescent="0.25">
      <c r="A463" s="229" t="s">
        <v>97</v>
      </c>
      <c r="B463" s="230"/>
      <c r="C463" s="230"/>
      <c r="D463" s="230"/>
      <c r="E463" s="231"/>
      <c r="F463" s="255"/>
      <c r="G463" s="255"/>
      <c r="H463" s="255"/>
      <c r="I463" s="255"/>
      <c r="J463" s="255"/>
      <c r="K463" s="255"/>
      <c r="L463" s="255"/>
      <c r="M463" s="255"/>
      <c r="N463" s="255"/>
      <c r="O463" s="255"/>
      <c r="P463" s="255"/>
      <c r="Q463" s="255"/>
      <c r="R463" s="255"/>
      <c r="S463" s="255"/>
      <c r="T463" s="255"/>
      <c r="U463" s="189"/>
      <c r="V463" s="189"/>
    </row>
    <row r="464" spans="1:22" s="11" customFormat="1" ht="17.25" customHeight="1" x14ac:dyDescent="0.25">
      <c r="A464" s="32">
        <f>A461+1</f>
        <v>277</v>
      </c>
      <c r="B464" s="14" t="s">
        <v>483</v>
      </c>
      <c r="C464" s="43">
        <v>1965</v>
      </c>
      <c r="D464" s="162"/>
      <c r="E464" s="169" t="s">
        <v>237</v>
      </c>
      <c r="F464" s="118">
        <v>2</v>
      </c>
      <c r="G464" s="118">
        <v>2</v>
      </c>
      <c r="H464" s="162">
        <v>653.20000000000005</v>
      </c>
      <c r="I464" s="162">
        <v>404.4</v>
      </c>
      <c r="J464" s="162">
        <v>147.34</v>
      </c>
      <c r="K464" s="43">
        <v>35</v>
      </c>
      <c r="L464" s="175">
        <f>'виды работ '!C459</f>
        <v>5117596</v>
      </c>
      <c r="M464" s="175">
        <v>0</v>
      </c>
      <c r="N464" s="175">
        <v>0</v>
      </c>
      <c r="O464" s="175">
        <v>0</v>
      </c>
      <c r="P464" s="175">
        <f>L464</f>
        <v>5117596</v>
      </c>
      <c r="Q464" s="175">
        <f>L464/H464</f>
        <v>7834.654011022657</v>
      </c>
      <c r="R464" s="162">
        <v>14593.7</v>
      </c>
      <c r="S464" s="24" t="s">
        <v>292</v>
      </c>
      <c r="T464" s="169" t="s">
        <v>245</v>
      </c>
      <c r="U464" s="189"/>
      <c r="V464" s="189"/>
    </row>
    <row r="465" spans="1:22" s="11" customFormat="1" ht="17.25" customHeight="1" x14ac:dyDescent="0.25">
      <c r="A465" s="32">
        <f>A464+1</f>
        <v>278</v>
      </c>
      <c r="B465" s="14" t="s">
        <v>484</v>
      </c>
      <c r="C465" s="43">
        <v>1965</v>
      </c>
      <c r="D465" s="175"/>
      <c r="E465" s="169" t="s">
        <v>237</v>
      </c>
      <c r="F465" s="43">
        <v>2</v>
      </c>
      <c r="G465" s="43">
        <v>2</v>
      </c>
      <c r="H465" s="175">
        <v>658.2</v>
      </c>
      <c r="I465" s="175">
        <v>405.7</v>
      </c>
      <c r="J465" s="175">
        <v>114</v>
      </c>
      <c r="K465" s="43">
        <v>32</v>
      </c>
      <c r="L465" s="175">
        <f>'виды работ '!C460</f>
        <v>5117787</v>
      </c>
      <c r="M465" s="175">
        <v>0</v>
      </c>
      <c r="N465" s="175">
        <v>0</v>
      </c>
      <c r="O465" s="175">
        <v>0</v>
      </c>
      <c r="P465" s="175">
        <f>L465</f>
        <v>5117787</v>
      </c>
      <c r="Q465" s="175">
        <f>L465/H465</f>
        <v>7775.4284412032812</v>
      </c>
      <c r="R465" s="162">
        <v>14593.7</v>
      </c>
      <c r="S465" s="24" t="s">
        <v>292</v>
      </c>
      <c r="T465" s="169" t="s">
        <v>245</v>
      </c>
      <c r="U465" s="189"/>
      <c r="V465" s="189"/>
    </row>
    <row r="466" spans="1:22" s="11" customFormat="1" ht="17.25" customHeight="1" x14ac:dyDescent="0.25">
      <c r="A466" s="32">
        <f t="shared" ref="A466:A470" si="233">A465+1</f>
        <v>279</v>
      </c>
      <c r="B466" s="14" t="s">
        <v>485</v>
      </c>
      <c r="C466" s="43">
        <v>1965</v>
      </c>
      <c r="D466" s="175"/>
      <c r="E466" s="169" t="s">
        <v>237</v>
      </c>
      <c r="F466" s="43">
        <v>2</v>
      </c>
      <c r="G466" s="43">
        <v>2</v>
      </c>
      <c r="H466" s="175">
        <v>663.6</v>
      </c>
      <c r="I466" s="175">
        <v>405.3</v>
      </c>
      <c r="J466" s="175">
        <v>130.1</v>
      </c>
      <c r="K466" s="43">
        <v>36</v>
      </c>
      <c r="L466" s="175">
        <f>'виды работ '!C461</f>
        <v>5117990</v>
      </c>
      <c r="M466" s="175">
        <v>0</v>
      </c>
      <c r="N466" s="175">
        <v>0</v>
      </c>
      <c r="O466" s="175">
        <v>0</v>
      </c>
      <c r="P466" s="175">
        <f t="shared" ref="P466:P469" si="234">L466</f>
        <v>5117990</v>
      </c>
      <c r="Q466" s="175">
        <f t="shared" ref="Q466:Q469" si="235">L466/H466</f>
        <v>7712.4623267028328</v>
      </c>
      <c r="R466" s="162">
        <v>14593.7</v>
      </c>
      <c r="S466" s="24" t="s">
        <v>292</v>
      </c>
      <c r="T466" s="169" t="s">
        <v>245</v>
      </c>
      <c r="U466" s="189"/>
      <c r="V466" s="189"/>
    </row>
    <row r="467" spans="1:22" s="11" customFormat="1" ht="17.25" customHeight="1" x14ac:dyDescent="0.25">
      <c r="A467" s="32">
        <f t="shared" si="233"/>
        <v>280</v>
      </c>
      <c r="B467" s="14" t="s">
        <v>486</v>
      </c>
      <c r="C467" s="43">
        <v>1965</v>
      </c>
      <c r="D467" s="175"/>
      <c r="E467" s="169" t="s">
        <v>237</v>
      </c>
      <c r="F467" s="43">
        <v>2</v>
      </c>
      <c r="G467" s="43">
        <v>2</v>
      </c>
      <c r="H467" s="175">
        <v>654.70000000000005</v>
      </c>
      <c r="I467" s="175">
        <v>416.1</v>
      </c>
      <c r="J467" s="175">
        <v>82.8</v>
      </c>
      <c r="K467" s="43">
        <v>39</v>
      </c>
      <c r="L467" s="175">
        <f>'виды работ '!C462</f>
        <v>5117647</v>
      </c>
      <c r="M467" s="175">
        <v>0</v>
      </c>
      <c r="N467" s="175">
        <v>0</v>
      </c>
      <c r="O467" s="175">
        <v>0</v>
      </c>
      <c r="P467" s="175">
        <f t="shared" si="234"/>
        <v>5117647</v>
      </c>
      <c r="Q467" s="175">
        <f t="shared" si="235"/>
        <v>7816.7817320910335</v>
      </c>
      <c r="R467" s="162">
        <v>14593.7</v>
      </c>
      <c r="S467" s="24" t="s">
        <v>292</v>
      </c>
      <c r="T467" s="169" t="s">
        <v>245</v>
      </c>
      <c r="U467" s="189"/>
      <c r="V467" s="189"/>
    </row>
    <row r="468" spans="1:22" s="11" customFormat="1" ht="17.25" customHeight="1" x14ac:dyDescent="0.25">
      <c r="A468" s="32">
        <f t="shared" si="233"/>
        <v>281</v>
      </c>
      <c r="B468" s="14" t="s">
        <v>487</v>
      </c>
      <c r="C468" s="118">
        <v>1964</v>
      </c>
      <c r="D468" s="162"/>
      <c r="E468" s="169" t="s">
        <v>233</v>
      </c>
      <c r="F468" s="118">
        <v>2</v>
      </c>
      <c r="G468" s="118">
        <v>2</v>
      </c>
      <c r="H468" s="162">
        <v>635.25</v>
      </c>
      <c r="I468" s="162">
        <v>429.98</v>
      </c>
      <c r="J468" s="162">
        <v>294.10000000000002</v>
      </c>
      <c r="K468" s="118">
        <v>27</v>
      </c>
      <c r="L468" s="175">
        <f>'виды работ '!C463</f>
        <v>5066598</v>
      </c>
      <c r="M468" s="175">
        <v>0</v>
      </c>
      <c r="N468" s="175">
        <v>0</v>
      </c>
      <c r="O468" s="175">
        <v>0</v>
      </c>
      <c r="P468" s="175">
        <f t="shared" si="234"/>
        <v>5066598</v>
      </c>
      <c r="Q468" s="175">
        <f t="shared" si="235"/>
        <v>7975.7544273907906</v>
      </c>
      <c r="R468" s="162">
        <v>14593.7</v>
      </c>
      <c r="S468" s="24" t="s">
        <v>292</v>
      </c>
      <c r="T468" s="169" t="s">
        <v>245</v>
      </c>
      <c r="U468" s="189"/>
      <c r="V468" s="189"/>
    </row>
    <row r="469" spans="1:22" s="11" customFormat="1" ht="17.25" customHeight="1" x14ac:dyDescent="0.25">
      <c r="A469" s="32">
        <f t="shared" si="233"/>
        <v>282</v>
      </c>
      <c r="B469" s="14" t="s">
        <v>488</v>
      </c>
      <c r="C469" s="43">
        <v>1973</v>
      </c>
      <c r="D469" s="118"/>
      <c r="E469" s="169" t="s">
        <v>237</v>
      </c>
      <c r="F469" s="118">
        <v>2</v>
      </c>
      <c r="G469" s="118">
        <v>2</v>
      </c>
      <c r="H469" s="162">
        <v>773.51</v>
      </c>
      <c r="I469" s="162">
        <v>525.62</v>
      </c>
      <c r="J469" s="162">
        <v>266.49</v>
      </c>
      <c r="K469" s="43">
        <v>40</v>
      </c>
      <c r="L469" s="175">
        <f>'виды работ '!C464</f>
        <v>5706976</v>
      </c>
      <c r="M469" s="175">
        <v>0</v>
      </c>
      <c r="N469" s="175">
        <v>0</v>
      </c>
      <c r="O469" s="175">
        <v>0</v>
      </c>
      <c r="P469" s="175">
        <f t="shared" si="234"/>
        <v>5706976</v>
      </c>
      <c r="Q469" s="175">
        <f t="shared" si="235"/>
        <v>7378.0248477718451</v>
      </c>
      <c r="R469" s="162">
        <v>14593.7</v>
      </c>
      <c r="S469" s="24" t="s">
        <v>292</v>
      </c>
      <c r="T469" s="169" t="s">
        <v>245</v>
      </c>
      <c r="U469" s="189"/>
      <c r="V469" s="189"/>
    </row>
    <row r="470" spans="1:22" s="11" customFormat="1" ht="17.25" customHeight="1" x14ac:dyDescent="0.25">
      <c r="A470" s="32">
        <f t="shared" si="233"/>
        <v>283</v>
      </c>
      <c r="B470" s="14" t="s">
        <v>489</v>
      </c>
      <c r="C470" s="43">
        <v>1955</v>
      </c>
      <c r="D470" s="118"/>
      <c r="E470" s="169" t="s">
        <v>233</v>
      </c>
      <c r="F470" s="118">
        <v>2</v>
      </c>
      <c r="G470" s="118">
        <v>2</v>
      </c>
      <c r="H470" s="162">
        <v>385.7</v>
      </c>
      <c r="I470" s="162">
        <v>328.7</v>
      </c>
      <c r="J470" s="162">
        <v>125.09</v>
      </c>
      <c r="K470" s="43">
        <v>14</v>
      </c>
      <c r="L470" s="175">
        <f>'виды работ '!C465</f>
        <v>3786161</v>
      </c>
      <c r="M470" s="175">
        <v>0</v>
      </c>
      <c r="N470" s="175">
        <v>0</v>
      </c>
      <c r="O470" s="175">
        <v>0</v>
      </c>
      <c r="P470" s="175">
        <f>L470</f>
        <v>3786161</v>
      </c>
      <c r="Q470" s="175">
        <f>L470/H470</f>
        <v>9816.3365309826295</v>
      </c>
      <c r="R470" s="162">
        <v>14593.7</v>
      </c>
      <c r="S470" s="24" t="s">
        <v>292</v>
      </c>
      <c r="T470" s="169" t="s">
        <v>245</v>
      </c>
      <c r="U470" s="189"/>
      <c r="V470" s="189"/>
    </row>
    <row r="471" spans="1:22" s="11" customFormat="1" ht="17.25" customHeight="1" x14ac:dyDescent="0.25">
      <c r="A471" s="267" t="s">
        <v>18</v>
      </c>
      <c r="B471" s="268"/>
      <c r="C471" s="166" t="s">
        <v>236</v>
      </c>
      <c r="D471" s="166" t="s">
        <v>236</v>
      </c>
      <c r="E471" s="166" t="s">
        <v>236</v>
      </c>
      <c r="F471" s="166" t="s">
        <v>236</v>
      </c>
      <c r="G471" s="166" t="s">
        <v>236</v>
      </c>
      <c r="H471" s="175">
        <f>SUM(H464:H470)</f>
        <v>4424.16</v>
      </c>
      <c r="I471" s="175">
        <f t="shared" ref="I471:P471" si="236">SUM(I464:I470)</f>
        <v>2915.7999999999997</v>
      </c>
      <c r="J471" s="175">
        <f t="shared" si="236"/>
        <v>1159.92</v>
      </c>
      <c r="K471" s="174">
        <f t="shared" si="236"/>
        <v>223</v>
      </c>
      <c r="L471" s="175">
        <f>SUM(L464:L470)</f>
        <v>35030755</v>
      </c>
      <c r="M471" s="175">
        <f t="shared" si="236"/>
        <v>0</v>
      </c>
      <c r="N471" s="175">
        <f t="shared" si="236"/>
        <v>0</v>
      </c>
      <c r="O471" s="175">
        <f t="shared" si="236"/>
        <v>0</v>
      </c>
      <c r="P471" s="175">
        <f t="shared" si="236"/>
        <v>35030755</v>
      </c>
      <c r="Q471" s="175">
        <f>L471/H471</f>
        <v>7918.0578912155079</v>
      </c>
      <c r="R471" s="30" t="s">
        <v>236</v>
      </c>
      <c r="S471" s="24" t="s">
        <v>236</v>
      </c>
      <c r="T471" s="24" t="s">
        <v>236</v>
      </c>
      <c r="U471" s="189">
        <f>'[74]характеристика мкд'!$L$23</f>
        <v>35744402</v>
      </c>
      <c r="V471" s="189">
        <f>'[74]виды работ '!$C$18</f>
        <v>713647</v>
      </c>
    </row>
    <row r="472" spans="1:22" s="11" customFormat="1" ht="17.25" customHeight="1" x14ac:dyDescent="0.25">
      <c r="A472" s="229" t="s">
        <v>98</v>
      </c>
      <c r="B472" s="230"/>
      <c r="C472" s="230"/>
      <c r="D472" s="230"/>
      <c r="E472" s="231"/>
      <c r="F472" s="255"/>
      <c r="G472" s="255"/>
      <c r="H472" s="255"/>
      <c r="I472" s="255"/>
      <c r="J472" s="255"/>
      <c r="K472" s="255"/>
      <c r="L472" s="255"/>
      <c r="M472" s="255"/>
      <c r="N472" s="255"/>
      <c r="O472" s="255"/>
      <c r="P472" s="255"/>
      <c r="Q472" s="255"/>
      <c r="R472" s="255"/>
      <c r="S472" s="255"/>
      <c r="T472" s="255"/>
      <c r="U472" s="189"/>
      <c r="V472" s="189"/>
    </row>
    <row r="473" spans="1:22" s="11" customFormat="1" ht="17.25" customHeight="1" x14ac:dyDescent="0.25">
      <c r="A473" s="32">
        <f>A470+1</f>
        <v>284</v>
      </c>
      <c r="B473" s="117" t="s">
        <v>490</v>
      </c>
      <c r="C473" s="169">
        <v>1951</v>
      </c>
      <c r="D473" s="169"/>
      <c r="E473" s="169" t="s">
        <v>233</v>
      </c>
      <c r="F473" s="169">
        <v>2</v>
      </c>
      <c r="G473" s="169">
        <v>2</v>
      </c>
      <c r="H473" s="169">
        <v>411.2</v>
      </c>
      <c r="I473" s="120">
        <v>408.4</v>
      </c>
      <c r="J473" s="169">
        <v>353.1</v>
      </c>
      <c r="K473" s="174">
        <v>18</v>
      </c>
      <c r="L473" s="175">
        <f>'виды работ '!C468</f>
        <v>2977892</v>
      </c>
      <c r="M473" s="175">
        <v>0</v>
      </c>
      <c r="N473" s="175">
        <v>0</v>
      </c>
      <c r="O473" s="175">
        <v>0</v>
      </c>
      <c r="P473" s="175">
        <f>L473</f>
        <v>2977892</v>
      </c>
      <c r="Q473" s="175">
        <f>L473/H473</f>
        <v>7241.9552529182884</v>
      </c>
      <c r="R473" s="162">
        <v>14593.7</v>
      </c>
      <c r="S473" s="24" t="s">
        <v>292</v>
      </c>
      <c r="T473" s="169" t="s">
        <v>245</v>
      </c>
      <c r="U473" s="189"/>
      <c r="V473" s="189"/>
    </row>
    <row r="474" spans="1:22" s="11" customFormat="1" ht="17.25" customHeight="1" x14ac:dyDescent="0.25">
      <c r="A474" s="96">
        <f>A473+1</f>
        <v>285</v>
      </c>
      <c r="B474" s="117" t="s">
        <v>99</v>
      </c>
      <c r="C474" s="169">
        <v>1964</v>
      </c>
      <c r="D474" s="169"/>
      <c r="E474" s="169" t="s">
        <v>233</v>
      </c>
      <c r="F474" s="169">
        <v>2</v>
      </c>
      <c r="G474" s="169">
        <v>2</v>
      </c>
      <c r="H474" s="121">
        <v>651.42999999999995</v>
      </c>
      <c r="I474" s="121">
        <v>651.42999999999995</v>
      </c>
      <c r="J474" s="175">
        <v>555.69000000000005</v>
      </c>
      <c r="K474" s="174">
        <v>30</v>
      </c>
      <c r="L474" s="175">
        <f>'виды работ '!C469</f>
        <v>14484870</v>
      </c>
      <c r="M474" s="175">
        <v>0</v>
      </c>
      <c r="N474" s="175">
        <v>0</v>
      </c>
      <c r="O474" s="175">
        <v>0</v>
      </c>
      <c r="P474" s="175">
        <f t="shared" ref="P474" si="237">L474</f>
        <v>14484870</v>
      </c>
      <c r="Q474" s="175">
        <f t="shared" ref="Q474" si="238">L474/H474</f>
        <v>22235.497290576121</v>
      </c>
      <c r="R474" s="162">
        <v>14593.7</v>
      </c>
      <c r="S474" s="24" t="s">
        <v>292</v>
      </c>
      <c r="T474" s="169" t="s">
        <v>245</v>
      </c>
      <c r="U474" s="189"/>
      <c r="V474" s="189"/>
    </row>
    <row r="475" spans="1:22" s="12" customFormat="1" ht="17.25" customHeight="1" x14ac:dyDescent="0.25">
      <c r="A475" s="267" t="s">
        <v>18</v>
      </c>
      <c r="B475" s="268"/>
      <c r="C475" s="166" t="s">
        <v>236</v>
      </c>
      <c r="D475" s="166" t="s">
        <v>236</v>
      </c>
      <c r="E475" s="166" t="s">
        <v>236</v>
      </c>
      <c r="F475" s="166" t="s">
        <v>236</v>
      </c>
      <c r="G475" s="166" t="s">
        <v>236</v>
      </c>
      <c r="H475" s="175">
        <f t="shared" ref="H475:P475" si="239">SUM(H473:H474)</f>
        <v>1062.6299999999999</v>
      </c>
      <c r="I475" s="175">
        <f t="shared" si="239"/>
        <v>1059.83</v>
      </c>
      <c r="J475" s="175">
        <f t="shared" si="239"/>
        <v>908.79000000000008</v>
      </c>
      <c r="K475" s="174">
        <f t="shared" si="239"/>
        <v>48</v>
      </c>
      <c r="L475" s="175">
        <f>SUM(L473:L474)</f>
        <v>17462762</v>
      </c>
      <c r="M475" s="175">
        <f t="shared" si="239"/>
        <v>0</v>
      </c>
      <c r="N475" s="175">
        <f t="shared" si="239"/>
        <v>0</v>
      </c>
      <c r="O475" s="175">
        <f t="shared" si="239"/>
        <v>0</v>
      </c>
      <c r="P475" s="175">
        <f t="shared" si="239"/>
        <v>17462762</v>
      </c>
      <c r="Q475" s="175">
        <f>L475/H475</f>
        <v>16433.530015151089</v>
      </c>
      <c r="R475" s="30" t="s">
        <v>236</v>
      </c>
      <c r="S475" s="30" t="s">
        <v>236</v>
      </c>
      <c r="T475" s="30" t="s">
        <v>236</v>
      </c>
      <c r="U475" s="193">
        <f>'[75]характеристика мкд'!$L$18</f>
        <v>17823352</v>
      </c>
      <c r="V475" s="193">
        <f>'[75]виды работ '!$C$13</f>
        <v>360590</v>
      </c>
    </row>
    <row r="476" spans="1:22" s="12" customFormat="1" ht="13.2" x14ac:dyDescent="0.25">
      <c r="A476" s="261" t="s">
        <v>100</v>
      </c>
      <c r="B476" s="262"/>
      <c r="C476" s="263"/>
      <c r="D476" s="165" t="s">
        <v>236</v>
      </c>
      <c r="E476" s="165" t="s">
        <v>236</v>
      </c>
      <c r="F476" s="165" t="s">
        <v>236</v>
      </c>
      <c r="G476" s="165" t="s">
        <v>236</v>
      </c>
      <c r="H476" s="164">
        <f t="shared" ref="H476:P476" si="240">H447+H450+H459+H462+H471+H475</f>
        <v>16906.48</v>
      </c>
      <c r="I476" s="164">
        <f t="shared" si="240"/>
        <v>13768.859999999999</v>
      </c>
      <c r="J476" s="164">
        <f t="shared" si="240"/>
        <v>10626.780000000002</v>
      </c>
      <c r="K476" s="68">
        <f t="shared" si="240"/>
        <v>669</v>
      </c>
      <c r="L476" s="164">
        <f>L447+L450+L459+L462+L471+L475</f>
        <v>85764413</v>
      </c>
      <c r="M476" s="164">
        <f t="shared" si="240"/>
        <v>0</v>
      </c>
      <c r="N476" s="164">
        <f t="shared" si="240"/>
        <v>0</v>
      </c>
      <c r="O476" s="164">
        <f t="shared" si="240"/>
        <v>0</v>
      </c>
      <c r="P476" s="164">
        <f t="shared" si="240"/>
        <v>85764413</v>
      </c>
      <c r="Q476" s="164">
        <f>L476/H476</f>
        <v>5072.87223597106</v>
      </c>
      <c r="R476" s="35" t="s">
        <v>236</v>
      </c>
      <c r="S476" s="35" t="s">
        <v>236</v>
      </c>
      <c r="T476" s="36" t="s">
        <v>236</v>
      </c>
      <c r="U476" s="194">
        <f t="shared" ref="U476:V476" si="241">U447+U450+U459+U462+U471+U475</f>
        <v>87485549</v>
      </c>
      <c r="V476" s="194">
        <f t="shared" si="241"/>
        <v>1721136</v>
      </c>
    </row>
    <row r="477" spans="1:22" s="11" customFormat="1" ht="15" customHeight="1" x14ac:dyDescent="0.25">
      <c r="A477" s="252" t="s">
        <v>101</v>
      </c>
      <c r="B477" s="252"/>
      <c r="C477" s="252"/>
      <c r="D477" s="252"/>
      <c r="E477" s="252"/>
      <c r="F477" s="252"/>
      <c r="G477" s="252"/>
      <c r="H477" s="252"/>
      <c r="I477" s="252"/>
      <c r="J477" s="252"/>
      <c r="K477" s="252"/>
      <c r="L477" s="252"/>
      <c r="M477" s="252"/>
      <c r="N477" s="252"/>
      <c r="O477" s="252"/>
      <c r="P477" s="252"/>
      <c r="Q477" s="252"/>
      <c r="R477" s="252"/>
      <c r="S477" s="252"/>
      <c r="T477" s="252"/>
    </row>
    <row r="478" spans="1:22" s="11" customFormat="1" ht="14.25" customHeight="1" x14ac:dyDescent="0.25">
      <c r="A478" s="221" t="s">
        <v>102</v>
      </c>
      <c r="B478" s="222"/>
      <c r="C478" s="222"/>
      <c r="D478" s="222"/>
      <c r="E478" s="223"/>
      <c r="F478" s="257"/>
      <c r="G478" s="257"/>
      <c r="H478" s="257"/>
      <c r="I478" s="257"/>
      <c r="J478" s="257"/>
      <c r="K478" s="257"/>
      <c r="L478" s="257"/>
      <c r="M478" s="257"/>
      <c r="N478" s="257"/>
      <c r="O478" s="257"/>
      <c r="P478" s="257"/>
      <c r="Q478" s="257"/>
      <c r="R478" s="257"/>
      <c r="S478" s="257"/>
      <c r="T478" s="257"/>
    </row>
    <row r="479" spans="1:22" s="11" customFormat="1" ht="14.25" customHeight="1" x14ac:dyDescent="0.25">
      <c r="A479" s="161">
        <f>A474+1</f>
        <v>286</v>
      </c>
      <c r="B479" s="22" t="s">
        <v>103</v>
      </c>
      <c r="C479" s="32">
        <v>1986</v>
      </c>
      <c r="D479" s="175"/>
      <c r="E479" s="169" t="s">
        <v>233</v>
      </c>
      <c r="F479" s="174">
        <v>5</v>
      </c>
      <c r="G479" s="174">
        <v>2</v>
      </c>
      <c r="H479" s="162">
        <v>3243.2</v>
      </c>
      <c r="I479" s="175">
        <v>1365.2</v>
      </c>
      <c r="J479" s="175">
        <v>465.6</v>
      </c>
      <c r="K479" s="174">
        <v>62</v>
      </c>
      <c r="L479" s="162">
        <f>'виды работ '!C474</f>
        <v>538922</v>
      </c>
      <c r="M479" s="175">
        <v>0</v>
      </c>
      <c r="N479" s="175">
        <v>0</v>
      </c>
      <c r="O479" s="175">
        <v>0</v>
      </c>
      <c r="P479" s="175">
        <f>L479</f>
        <v>538922</v>
      </c>
      <c r="Q479" s="175">
        <f>L479/H479</f>
        <v>166.1698322644302</v>
      </c>
      <c r="R479" s="162">
        <v>14593.7</v>
      </c>
      <c r="S479" s="24" t="s">
        <v>292</v>
      </c>
      <c r="T479" s="169" t="s">
        <v>245</v>
      </c>
      <c r="U479" s="189"/>
      <c r="V479" s="189"/>
    </row>
    <row r="480" spans="1:22" s="11" customFormat="1" ht="14.25" customHeight="1" x14ac:dyDescent="0.25">
      <c r="A480" s="219" t="s">
        <v>18</v>
      </c>
      <c r="B480" s="220"/>
      <c r="C480" s="175" t="s">
        <v>236</v>
      </c>
      <c r="D480" s="175" t="s">
        <v>236</v>
      </c>
      <c r="E480" s="175" t="s">
        <v>236</v>
      </c>
      <c r="F480" s="175" t="s">
        <v>236</v>
      </c>
      <c r="G480" s="175" t="s">
        <v>236</v>
      </c>
      <c r="H480" s="162">
        <f>SUM(H479)</f>
        <v>3243.2</v>
      </c>
      <c r="I480" s="162">
        <f t="shared" ref="I480:P480" si="242">SUM(I479)</f>
        <v>1365.2</v>
      </c>
      <c r="J480" s="162">
        <f t="shared" si="242"/>
        <v>465.6</v>
      </c>
      <c r="K480" s="161">
        <f t="shared" si="242"/>
        <v>62</v>
      </c>
      <c r="L480" s="162">
        <f t="shared" si="242"/>
        <v>538922</v>
      </c>
      <c r="M480" s="162">
        <f t="shared" si="242"/>
        <v>0</v>
      </c>
      <c r="N480" s="162">
        <f t="shared" si="242"/>
        <v>0</v>
      </c>
      <c r="O480" s="162">
        <f t="shared" si="242"/>
        <v>0</v>
      </c>
      <c r="P480" s="162">
        <f t="shared" si="242"/>
        <v>538922</v>
      </c>
      <c r="Q480" s="175">
        <f>L480/H480</f>
        <v>166.1698322644302</v>
      </c>
      <c r="R480" s="30" t="s">
        <v>236</v>
      </c>
      <c r="S480" s="30" t="s">
        <v>236</v>
      </c>
      <c r="T480" s="30" t="s">
        <v>236</v>
      </c>
      <c r="U480" s="189">
        <f>'[76]характеристика мкд'!$L$17</f>
        <v>538922</v>
      </c>
      <c r="V480" s="189">
        <f>'[76]виды работ '!$C$12</f>
        <v>0</v>
      </c>
    </row>
    <row r="481" spans="1:22" s="11" customFormat="1" ht="14.25" customHeight="1" x14ac:dyDescent="0.25">
      <c r="A481" s="221" t="s">
        <v>104</v>
      </c>
      <c r="B481" s="222"/>
      <c r="C481" s="222"/>
      <c r="D481" s="222"/>
      <c r="E481" s="223"/>
      <c r="F481" s="257"/>
      <c r="G481" s="257"/>
      <c r="H481" s="257"/>
      <c r="I481" s="257"/>
      <c r="J481" s="257"/>
      <c r="K481" s="257"/>
      <c r="L481" s="257"/>
      <c r="M481" s="257"/>
      <c r="N481" s="257"/>
      <c r="O481" s="257"/>
      <c r="P481" s="257"/>
      <c r="Q481" s="257"/>
      <c r="R481" s="257"/>
      <c r="S481" s="257"/>
      <c r="T481" s="257"/>
      <c r="U481" s="189"/>
      <c r="V481" s="189"/>
    </row>
    <row r="482" spans="1:22" s="11" customFormat="1" ht="14.25" customHeight="1" x14ac:dyDescent="0.25">
      <c r="A482" s="161">
        <f>A479+1</f>
        <v>287</v>
      </c>
      <c r="B482" s="22" t="s">
        <v>491</v>
      </c>
      <c r="C482" s="31">
        <v>1967</v>
      </c>
      <c r="D482" s="161"/>
      <c r="E482" s="169" t="s">
        <v>233</v>
      </c>
      <c r="F482" s="161">
        <v>4</v>
      </c>
      <c r="G482" s="161">
        <v>3</v>
      </c>
      <c r="H482" s="162">
        <v>3540.07</v>
      </c>
      <c r="I482" s="162">
        <v>2013.63</v>
      </c>
      <c r="J482" s="162">
        <v>1941.72</v>
      </c>
      <c r="K482" s="161">
        <v>87</v>
      </c>
      <c r="L482" s="162">
        <f>'виды работ '!C477</f>
        <v>1735683</v>
      </c>
      <c r="M482" s="175">
        <v>0</v>
      </c>
      <c r="N482" s="175">
        <v>0</v>
      </c>
      <c r="O482" s="175">
        <v>0</v>
      </c>
      <c r="P482" s="175">
        <f>L482</f>
        <v>1735683</v>
      </c>
      <c r="Q482" s="175">
        <f>L482/H482</f>
        <v>490.29623708005772</v>
      </c>
      <c r="R482" s="162">
        <v>14593.7</v>
      </c>
      <c r="S482" s="24" t="s">
        <v>292</v>
      </c>
      <c r="T482" s="169" t="s">
        <v>245</v>
      </c>
      <c r="U482" s="189"/>
      <c r="V482" s="189"/>
    </row>
    <row r="483" spans="1:22" s="11" customFormat="1" ht="14.25" customHeight="1" x14ac:dyDescent="0.25">
      <c r="A483" s="161">
        <f>A482+1</f>
        <v>288</v>
      </c>
      <c r="B483" s="22" t="s">
        <v>492</v>
      </c>
      <c r="C483" s="31">
        <v>1967</v>
      </c>
      <c r="D483" s="161"/>
      <c r="E483" s="169" t="s">
        <v>233</v>
      </c>
      <c r="F483" s="161">
        <v>4</v>
      </c>
      <c r="G483" s="161">
        <v>3</v>
      </c>
      <c r="H483" s="162">
        <v>3372.35</v>
      </c>
      <c r="I483" s="162">
        <v>1991.11</v>
      </c>
      <c r="J483" s="162">
        <v>1954.12</v>
      </c>
      <c r="K483" s="161">
        <v>103</v>
      </c>
      <c r="L483" s="162">
        <f>'виды работ '!C478</f>
        <v>1735683</v>
      </c>
      <c r="M483" s="175">
        <v>0</v>
      </c>
      <c r="N483" s="175">
        <v>0</v>
      </c>
      <c r="O483" s="175">
        <v>0</v>
      </c>
      <c r="P483" s="175">
        <f>L483</f>
        <v>1735683</v>
      </c>
      <c r="Q483" s="175">
        <f>L483/H483</f>
        <v>514.68056399839872</v>
      </c>
      <c r="R483" s="162">
        <v>14593.7</v>
      </c>
      <c r="S483" s="24" t="s">
        <v>292</v>
      </c>
      <c r="T483" s="169" t="s">
        <v>245</v>
      </c>
      <c r="U483" s="189"/>
      <c r="V483" s="189"/>
    </row>
    <row r="484" spans="1:22" s="11" customFormat="1" ht="14.25" customHeight="1" x14ac:dyDescent="0.25">
      <c r="A484" s="161">
        <f t="shared" ref="A484:A485" si="243">A483+1</f>
        <v>289</v>
      </c>
      <c r="B484" s="22" t="s">
        <v>493</v>
      </c>
      <c r="C484" s="31">
        <v>1969</v>
      </c>
      <c r="D484" s="161"/>
      <c r="E484" s="169" t="s">
        <v>233</v>
      </c>
      <c r="F484" s="161">
        <v>2</v>
      </c>
      <c r="G484" s="161">
        <v>2</v>
      </c>
      <c r="H484" s="162">
        <v>1819.02</v>
      </c>
      <c r="I484" s="162">
        <v>732.2</v>
      </c>
      <c r="J484" s="162">
        <v>687.8</v>
      </c>
      <c r="K484" s="161">
        <v>20</v>
      </c>
      <c r="L484" s="162">
        <f>'виды работ '!C479</f>
        <v>488511</v>
      </c>
      <c r="M484" s="175">
        <v>0</v>
      </c>
      <c r="N484" s="175">
        <v>0</v>
      </c>
      <c r="O484" s="175">
        <v>0</v>
      </c>
      <c r="P484" s="175">
        <f>L484</f>
        <v>488511</v>
      </c>
      <c r="Q484" s="175">
        <f>L484/H484</f>
        <v>268.55724511000432</v>
      </c>
      <c r="R484" s="162">
        <v>14593.7</v>
      </c>
      <c r="S484" s="24" t="s">
        <v>292</v>
      </c>
      <c r="T484" s="169" t="s">
        <v>245</v>
      </c>
      <c r="U484" s="189"/>
      <c r="V484" s="189"/>
    </row>
    <row r="485" spans="1:22" s="11" customFormat="1" ht="14.25" customHeight="1" x14ac:dyDescent="0.25">
      <c r="A485" s="161">
        <f t="shared" si="243"/>
        <v>290</v>
      </c>
      <c r="B485" s="22" t="s">
        <v>494</v>
      </c>
      <c r="C485" s="31">
        <v>1971</v>
      </c>
      <c r="D485" s="161"/>
      <c r="E485" s="169" t="s">
        <v>233</v>
      </c>
      <c r="F485" s="161">
        <v>2</v>
      </c>
      <c r="G485" s="161">
        <v>2</v>
      </c>
      <c r="H485" s="162">
        <v>1816.86</v>
      </c>
      <c r="I485" s="162">
        <v>730.86</v>
      </c>
      <c r="J485" s="162">
        <v>730.86</v>
      </c>
      <c r="K485" s="161">
        <v>39</v>
      </c>
      <c r="L485" s="162">
        <f>'виды работ '!C480</f>
        <v>488511</v>
      </c>
      <c r="M485" s="175">
        <v>0</v>
      </c>
      <c r="N485" s="175">
        <v>0</v>
      </c>
      <c r="O485" s="175">
        <v>0</v>
      </c>
      <c r="P485" s="175">
        <f>L485</f>
        <v>488511</v>
      </c>
      <c r="Q485" s="175">
        <f>L485/H485</f>
        <v>268.87652323238996</v>
      </c>
      <c r="R485" s="162">
        <v>14593.7</v>
      </c>
      <c r="S485" s="24" t="s">
        <v>292</v>
      </c>
      <c r="T485" s="169" t="s">
        <v>245</v>
      </c>
      <c r="U485" s="189"/>
      <c r="V485" s="189"/>
    </row>
    <row r="486" spans="1:22" s="11" customFormat="1" ht="14.25" customHeight="1" x14ac:dyDescent="0.25">
      <c r="A486" s="219" t="s">
        <v>18</v>
      </c>
      <c r="B486" s="220"/>
      <c r="C486" s="175" t="s">
        <v>236</v>
      </c>
      <c r="D486" s="175" t="s">
        <v>236</v>
      </c>
      <c r="E486" s="175" t="s">
        <v>236</v>
      </c>
      <c r="F486" s="175" t="s">
        <v>236</v>
      </c>
      <c r="G486" s="175" t="s">
        <v>236</v>
      </c>
      <c r="H486" s="162">
        <f>SUM(H482:H485)</f>
        <v>10548.300000000001</v>
      </c>
      <c r="I486" s="162">
        <f t="shared" ref="I486:P486" si="244">SUM(I482:I485)</f>
        <v>5467.7999999999993</v>
      </c>
      <c r="J486" s="162">
        <f t="shared" si="244"/>
        <v>5314.5</v>
      </c>
      <c r="K486" s="161">
        <f t="shared" si="244"/>
        <v>249</v>
      </c>
      <c r="L486" s="162">
        <f>SUM(L482:L485)</f>
        <v>4448388</v>
      </c>
      <c r="M486" s="162">
        <f t="shared" si="244"/>
        <v>0</v>
      </c>
      <c r="N486" s="162">
        <f t="shared" si="244"/>
        <v>0</v>
      </c>
      <c r="O486" s="162">
        <f t="shared" si="244"/>
        <v>0</v>
      </c>
      <c r="P486" s="162">
        <f t="shared" si="244"/>
        <v>4448388</v>
      </c>
      <c r="Q486" s="162">
        <f>SUM(Q482:Q485)</f>
        <v>1542.4105694208506</v>
      </c>
      <c r="R486" s="30" t="s">
        <v>236</v>
      </c>
      <c r="S486" s="30" t="s">
        <v>236</v>
      </c>
      <c r="T486" s="30" t="s">
        <v>236</v>
      </c>
      <c r="U486" s="189">
        <f>'[77]характеристика мкд'!$L$20</f>
        <v>4448388</v>
      </c>
      <c r="V486" s="189">
        <f>'[77]виды работ '!$C$15</f>
        <v>0</v>
      </c>
    </row>
    <row r="487" spans="1:22" s="11" customFormat="1" ht="14.25" customHeight="1" x14ac:dyDescent="0.25">
      <c r="A487" s="221" t="s">
        <v>105</v>
      </c>
      <c r="B487" s="222"/>
      <c r="C487" s="222"/>
      <c r="D487" s="222"/>
      <c r="E487" s="223"/>
      <c r="F487" s="257"/>
      <c r="G487" s="257"/>
      <c r="H487" s="257"/>
      <c r="I487" s="257"/>
      <c r="J487" s="257"/>
      <c r="K487" s="257"/>
      <c r="L487" s="257"/>
      <c r="M487" s="257"/>
      <c r="N487" s="257"/>
      <c r="O487" s="257"/>
      <c r="P487" s="257"/>
      <c r="Q487" s="257"/>
      <c r="R487" s="257"/>
      <c r="S487" s="257"/>
      <c r="T487" s="257"/>
      <c r="U487" s="189"/>
      <c r="V487" s="189"/>
    </row>
    <row r="488" spans="1:22" s="11" customFormat="1" ht="14.25" customHeight="1" x14ac:dyDescent="0.25">
      <c r="A488" s="161">
        <f>A485+1</f>
        <v>291</v>
      </c>
      <c r="B488" s="14" t="s">
        <v>495</v>
      </c>
      <c r="C488" s="41">
        <v>1947</v>
      </c>
      <c r="D488" s="41"/>
      <c r="E488" s="169" t="s">
        <v>233</v>
      </c>
      <c r="F488" s="41">
        <v>2</v>
      </c>
      <c r="G488" s="41">
        <v>4</v>
      </c>
      <c r="H488" s="122">
        <v>1148.1099999999999</v>
      </c>
      <c r="I488" s="122">
        <v>1000.05</v>
      </c>
      <c r="J488" s="122">
        <v>946.15</v>
      </c>
      <c r="K488" s="123">
        <v>72</v>
      </c>
      <c r="L488" s="175">
        <f>'виды работ '!C483</f>
        <v>5882737</v>
      </c>
      <c r="M488" s="175">
        <v>0</v>
      </c>
      <c r="N488" s="175">
        <v>0</v>
      </c>
      <c r="O488" s="175">
        <v>0</v>
      </c>
      <c r="P488" s="175">
        <f>L488</f>
        <v>5882737</v>
      </c>
      <c r="Q488" s="175">
        <f t="shared" ref="Q488:Q500" si="245">L488/H488</f>
        <v>5123.8444051528168</v>
      </c>
      <c r="R488" s="162">
        <v>14593.7</v>
      </c>
      <c r="S488" s="24" t="s">
        <v>292</v>
      </c>
      <c r="T488" s="169" t="s">
        <v>245</v>
      </c>
      <c r="U488" s="189"/>
      <c r="V488" s="189"/>
    </row>
    <row r="489" spans="1:22" s="11" customFormat="1" ht="14.25" customHeight="1" x14ac:dyDescent="0.25">
      <c r="A489" s="161">
        <f>A488+1</f>
        <v>292</v>
      </c>
      <c r="B489" s="14" t="s">
        <v>496</v>
      </c>
      <c r="C489" s="41">
        <v>1948</v>
      </c>
      <c r="D489" s="41"/>
      <c r="E489" s="169" t="s">
        <v>233</v>
      </c>
      <c r="F489" s="41">
        <v>2</v>
      </c>
      <c r="G489" s="41">
        <v>4</v>
      </c>
      <c r="H489" s="122">
        <v>1225.9100000000001</v>
      </c>
      <c r="I489" s="122">
        <v>1093.9100000000001</v>
      </c>
      <c r="J489" s="122">
        <v>951.01</v>
      </c>
      <c r="K489" s="123">
        <v>54</v>
      </c>
      <c r="L489" s="175">
        <f>'виды работ '!C484</f>
        <v>14179502</v>
      </c>
      <c r="M489" s="175">
        <v>0</v>
      </c>
      <c r="N489" s="175">
        <v>0</v>
      </c>
      <c r="O489" s="175">
        <v>0</v>
      </c>
      <c r="P489" s="175">
        <f>L489</f>
        <v>14179502</v>
      </c>
      <c r="Q489" s="175">
        <f t="shared" si="245"/>
        <v>11566.511407852126</v>
      </c>
      <c r="R489" s="162">
        <v>14593.7</v>
      </c>
      <c r="S489" s="24" t="s">
        <v>292</v>
      </c>
      <c r="T489" s="169" t="s">
        <v>245</v>
      </c>
      <c r="U489" s="189"/>
      <c r="V489" s="189"/>
    </row>
    <row r="490" spans="1:22" s="11" customFormat="1" ht="14.25" customHeight="1" x14ac:dyDescent="0.25">
      <c r="A490" s="161">
        <f t="shared" ref="A490:A498" si="246">A489+1</f>
        <v>293</v>
      </c>
      <c r="B490" s="14" t="s">
        <v>504</v>
      </c>
      <c r="C490" s="124">
        <v>1990</v>
      </c>
      <c r="D490" s="41"/>
      <c r="E490" s="169" t="s">
        <v>237</v>
      </c>
      <c r="F490" s="41">
        <v>5</v>
      </c>
      <c r="G490" s="41">
        <v>5</v>
      </c>
      <c r="H490" s="41">
        <v>6630.9</v>
      </c>
      <c r="I490" s="26">
        <v>6058.16</v>
      </c>
      <c r="J490" s="41">
        <v>3314.2</v>
      </c>
      <c r="K490" s="125">
        <v>248</v>
      </c>
      <c r="L490" s="175">
        <f>'виды работ '!C485</f>
        <v>1581996</v>
      </c>
      <c r="M490" s="175">
        <v>0</v>
      </c>
      <c r="N490" s="175">
        <v>0</v>
      </c>
      <c r="O490" s="175">
        <v>0</v>
      </c>
      <c r="P490" s="175">
        <f>L490</f>
        <v>1581996</v>
      </c>
      <c r="Q490" s="175">
        <f>L490/H490</f>
        <v>238.57937836492786</v>
      </c>
      <c r="R490" s="162">
        <v>14593.7</v>
      </c>
      <c r="S490" s="24" t="s">
        <v>292</v>
      </c>
      <c r="T490" s="169" t="s">
        <v>245</v>
      </c>
      <c r="U490" s="189"/>
      <c r="V490" s="189"/>
    </row>
    <row r="491" spans="1:22" s="11" customFormat="1" ht="14.25" customHeight="1" x14ac:dyDescent="0.25">
      <c r="A491" s="161">
        <f t="shared" si="246"/>
        <v>294</v>
      </c>
      <c r="B491" s="14" t="s">
        <v>505</v>
      </c>
      <c r="C491" s="126">
        <v>1974</v>
      </c>
      <c r="D491" s="41"/>
      <c r="E491" s="169" t="s">
        <v>233</v>
      </c>
      <c r="F491" s="41">
        <v>2</v>
      </c>
      <c r="G491" s="41">
        <v>2</v>
      </c>
      <c r="H491" s="41">
        <v>1021.5</v>
      </c>
      <c r="I491" s="41">
        <v>798.22</v>
      </c>
      <c r="J491" s="127">
        <v>724.22</v>
      </c>
      <c r="K491" s="41">
        <v>20</v>
      </c>
      <c r="L491" s="175">
        <f>'виды работ '!C486</f>
        <v>3032613</v>
      </c>
      <c r="M491" s="175">
        <v>0</v>
      </c>
      <c r="N491" s="175">
        <v>0</v>
      </c>
      <c r="O491" s="175">
        <v>0</v>
      </c>
      <c r="P491" s="175">
        <f>L491</f>
        <v>3032613</v>
      </c>
      <c r="Q491" s="175">
        <f>L491/H491</f>
        <v>2968.7841409691632</v>
      </c>
      <c r="R491" s="162">
        <v>14593.7</v>
      </c>
      <c r="S491" s="24" t="s">
        <v>292</v>
      </c>
      <c r="T491" s="169" t="s">
        <v>245</v>
      </c>
      <c r="U491" s="189"/>
      <c r="V491" s="189"/>
    </row>
    <row r="492" spans="1:22" s="11" customFormat="1" ht="14.25" customHeight="1" x14ac:dyDescent="0.25">
      <c r="A492" s="161">
        <f t="shared" si="246"/>
        <v>295</v>
      </c>
      <c r="B492" s="14" t="s">
        <v>497</v>
      </c>
      <c r="C492" s="124">
        <v>1947</v>
      </c>
      <c r="D492" s="41"/>
      <c r="E492" s="169" t="s">
        <v>233</v>
      </c>
      <c r="F492" s="41">
        <v>2</v>
      </c>
      <c r="G492" s="41">
        <v>4</v>
      </c>
      <c r="H492" s="122">
        <v>1228.9000000000001</v>
      </c>
      <c r="I492" s="122">
        <v>1089.9000000000001</v>
      </c>
      <c r="J492" s="122">
        <v>886.43</v>
      </c>
      <c r="K492" s="125">
        <v>39</v>
      </c>
      <c r="L492" s="175">
        <f>'виды работ '!C487</f>
        <v>14179572</v>
      </c>
      <c r="M492" s="175">
        <v>0</v>
      </c>
      <c r="N492" s="175">
        <v>0</v>
      </c>
      <c r="O492" s="175">
        <v>0</v>
      </c>
      <c r="P492" s="175">
        <f>L492</f>
        <v>14179572</v>
      </c>
      <c r="Q492" s="175">
        <f t="shared" si="245"/>
        <v>11538.426234844168</v>
      </c>
      <c r="R492" s="162">
        <v>14593.7</v>
      </c>
      <c r="S492" s="24" t="s">
        <v>292</v>
      </c>
      <c r="T492" s="169" t="s">
        <v>245</v>
      </c>
      <c r="U492" s="189"/>
      <c r="V492" s="189"/>
    </row>
    <row r="493" spans="1:22" s="11" customFormat="1" ht="14.25" customHeight="1" x14ac:dyDescent="0.25">
      <c r="A493" s="161">
        <f t="shared" si="246"/>
        <v>296</v>
      </c>
      <c r="B493" s="14" t="s">
        <v>498</v>
      </c>
      <c r="C493" s="124">
        <v>1956</v>
      </c>
      <c r="D493" s="41"/>
      <c r="E493" s="169" t="s">
        <v>233</v>
      </c>
      <c r="F493" s="41">
        <v>2</v>
      </c>
      <c r="G493" s="41">
        <v>2</v>
      </c>
      <c r="H493" s="41">
        <v>828.3</v>
      </c>
      <c r="I493" s="41">
        <v>776.3</v>
      </c>
      <c r="J493" s="41">
        <v>633.29999999999995</v>
      </c>
      <c r="K493" s="125">
        <v>38</v>
      </c>
      <c r="L493" s="175">
        <f>'виды работ '!C488</f>
        <v>5394551</v>
      </c>
      <c r="M493" s="175">
        <v>0</v>
      </c>
      <c r="N493" s="175">
        <v>0</v>
      </c>
      <c r="O493" s="175">
        <v>0</v>
      </c>
      <c r="P493" s="175">
        <f t="shared" ref="P493:P498" si="247">L493</f>
        <v>5394551</v>
      </c>
      <c r="Q493" s="175">
        <f t="shared" si="245"/>
        <v>6512.7985029578658</v>
      </c>
      <c r="R493" s="162">
        <v>14593.7</v>
      </c>
      <c r="S493" s="24" t="s">
        <v>292</v>
      </c>
      <c r="T493" s="169" t="s">
        <v>245</v>
      </c>
      <c r="U493" s="189"/>
      <c r="V493" s="189"/>
    </row>
    <row r="494" spans="1:22" s="11" customFormat="1" ht="14.25" customHeight="1" x14ac:dyDescent="0.25">
      <c r="A494" s="161">
        <f t="shared" si="246"/>
        <v>297</v>
      </c>
      <c r="B494" s="14" t="s">
        <v>499</v>
      </c>
      <c r="C494" s="124">
        <v>1956</v>
      </c>
      <c r="D494" s="41"/>
      <c r="E494" s="169" t="s">
        <v>233</v>
      </c>
      <c r="F494" s="41">
        <v>2</v>
      </c>
      <c r="G494" s="41">
        <v>2</v>
      </c>
      <c r="H494" s="41">
        <v>772.94</v>
      </c>
      <c r="I494" s="28">
        <v>705.64</v>
      </c>
      <c r="J494" s="41">
        <v>672.44</v>
      </c>
      <c r="K494" s="125">
        <v>42</v>
      </c>
      <c r="L494" s="175">
        <f>'виды работ '!C489</f>
        <v>12148040</v>
      </c>
      <c r="M494" s="175">
        <v>0</v>
      </c>
      <c r="N494" s="175">
        <v>0</v>
      </c>
      <c r="O494" s="175">
        <v>0</v>
      </c>
      <c r="P494" s="175">
        <f t="shared" si="247"/>
        <v>12148040</v>
      </c>
      <c r="Q494" s="175">
        <f t="shared" si="245"/>
        <v>15716.666235412838</v>
      </c>
      <c r="R494" s="162">
        <v>14593.7</v>
      </c>
      <c r="S494" s="24" t="s">
        <v>292</v>
      </c>
      <c r="T494" s="169" t="s">
        <v>245</v>
      </c>
      <c r="U494" s="189"/>
      <c r="V494" s="189"/>
    </row>
    <row r="495" spans="1:22" s="11" customFormat="1" ht="14.25" customHeight="1" x14ac:dyDescent="0.25">
      <c r="A495" s="161">
        <f t="shared" si="246"/>
        <v>298</v>
      </c>
      <c r="B495" s="14" t="s">
        <v>500</v>
      </c>
      <c r="C495" s="124">
        <v>1978</v>
      </c>
      <c r="D495" s="41"/>
      <c r="E495" s="169" t="s">
        <v>233</v>
      </c>
      <c r="F495" s="41">
        <v>9</v>
      </c>
      <c r="G495" s="41">
        <v>1</v>
      </c>
      <c r="H495" s="128">
        <v>4579.6000000000004</v>
      </c>
      <c r="I495" s="128">
        <v>3843.6</v>
      </c>
      <c r="J495" s="128">
        <v>2586.85</v>
      </c>
      <c r="K495" s="125">
        <v>117</v>
      </c>
      <c r="L495" s="175">
        <f>'виды работ '!C490</f>
        <v>4990867</v>
      </c>
      <c r="M495" s="175">
        <v>0</v>
      </c>
      <c r="N495" s="175">
        <v>0</v>
      </c>
      <c r="O495" s="175">
        <v>0</v>
      </c>
      <c r="P495" s="175">
        <f t="shared" si="247"/>
        <v>4990867</v>
      </c>
      <c r="Q495" s="175">
        <f t="shared" si="245"/>
        <v>1089.8041313651847</v>
      </c>
      <c r="R495" s="162">
        <v>14593.7</v>
      </c>
      <c r="S495" s="24" t="s">
        <v>292</v>
      </c>
      <c r="T495" s="169" t="s">
        <v>245</v>
      </c>
      <c r="U495" s="189"/>
      <c r="V495" s="189"/>
    </row>
    <row r="496" spans="1:22" s="11" customFormat="1" ht="14.25" customHeight="1" x14ac:dyDescent="0.25">
      <c r="A496" s="161">
        <f t="shared" si="246"/>
        <v>299</v>
      </c>
      <c r="B496" s="14" t="s">
        <v>501</v>
      </c>
      <c r="C496" s="124">
        <v>1952</v>
      </c>
      <c r="D496" s="41"/>
      <c r="E496" s="169" t="s">
        <v>233</v>
      </c>
      <c r="F496" s="41">
        <v>2</v>
      </c>
      <c r="G496" s="41">
        <v>1</v>
      </c>
      <c r="H496" s="41">
        <v>521.29999999999995</v>
      </c>
      <c r="I496" s="41">
        <v>494.3</v>
      </c>
      <c r="J496" s="41">
        <v>494.3</v>
      </c>
      <c r="K496" s="125">
        <v>9</v>
      </c>
      <c r="L496" s="175">
        <f>'виды работ '!C491</f>
        <v>7973453</v>
      </c>
      <c r="M496" s="175">
        <v>0</v>
      </c>
      <c r="N496" s="175">
        <v>0</v>
      </c>
      <c r="O496" s="175">
        <v>0</v>
      </c>
      <c r="P496" s="175">
        <f t="shared" si="247"/>
        <v>7973453</v>
      </c>
      <c r="Q496" s="175">
        <f t="shared" si="245"/>
        <v>15295.325148666796</v>
      </c>
      <c r="R496" s="162">
        <v>14593.7</v>
      </c>
      <c r="S496" s="24" t="s">
        <v>292</v>
      </c>
      <c r="T496" s="169" t="s">
        <v>245</v>
      </c>
      <c r="U496" s="189"/>
      <c r="V496" s="189"/>
    </row>
    <row r="497" spans="1:22" s="11" customFormat="1" ht="14.25" customHeight="1" x14ac:dyDescent="0.25">
      <c r="A497" s="161">
        <f t="shared" si="246"/>
        <v>300</v>
      </c>
      <c r="B497" s="14" t="s">
        <v>502</v>
      </c>
      <c r="C497" s="124">
        <v>1962</v>
      </c>
      <c r="D497" s="41"/>
      <c r="E497" s="169" t="s">
        <v>233</v>
      </c>
      <c r="F497" s="41">
        <v>3</v>
      </c>
      <c r="G497" s="41">
        <v>2</v>
      </c>
      <c r="H497" s="41">
        <v>1032.5999999999999</v>
      </c>
      <c r="I497" s="41">
        <v>960.4</v>
      </c>
      <c r="J497" s="41">
        <v>875.4</v>
      </c>
      <c r="K497" s="125">
        <v>46</v>
      </c>
      <c r="L497" s="175">
        <f>'виды работ '!C492</f>
        <v>3839379</v>
      </c>
      <c r="M497" s="175">
        <v>0</v>
      </c>
      <c r="N497" s="175">
        <v>0</v>
      </c>
      <c r="O497" s="175">
        <v>0</v>
      </c>
      <c r="P497" s="175">
        <f t="shared" si="247"/>
        <v>3839379</v>
      </c>
      <c r="Q497" s="175">
        <f t="shared" si="245"/>
        <v>3718.1667635095878</v>
      </c>
      <c r="R497" s="162">
        <v>14593.7</v>
      </c>
      <c r="S497" s="24" t="s">
        <v>292</v>
      </c>
      <c r="T497" s="169" t="s">
        <v>245</v>
      </c>
      <c r="U497" s="189"/>
      <c r="V497" s="189"/>
    </row>
    <row r="498" spans="1:22" s="11" customFormat="1" ht="14.25" customHeight="1" x14ac:dyDescent="0.25">
      <c r="A498" s="161">
        <f t="shared" si="246"/>
        <v>301</v>
      </c>
      <c r="B498" s="14" t="s">
        <v>503</v>
      </c>
      <c r="C498" s="124">
        <v>1961</v>
      </c>
      <c r="D498" s="41"/>
      <c r="E498" s="169" t="s">
        <v>233</v>
      </c>
      <c r="F498" s="41">
        <v>2</v>
      </c>
      <c r="G498" s="41">
        <v>2</v>
      </c>
      <c r="H498" s="41">
        <v>685.2</v>
      </c>
      <c r="I498" s="41">
        <v>636.79999999999995</v>
      </c>
      <c r="J498" s="41">
        <v>481.2</v>
      </c>
      <c r="K498" s="125">
        <v>26</v>
      </c>
      <c r="L498" s="175">
        <f>'виды работ '!C493</f>
        <v>8216315</v>
      </c>
      <c r="M498" s="175">
        <v>0</v>
      </c>
      <c r="N498" s="175">
        <v>0</v>
      </c>
      <c r="O498" s="175">
        <v>0</v>
      </c>
      <c r="P498" s="175">
        <f t="shared" si="247"/>
        <v>8216315</v>
      </c>
      <c r="Q498" s="175">
        <f t="shared" si="245"/>
        <v>11991.119381202569</v>
      </c>
      <c r="R498" s="162">
        <v>14593.7</v>
      </c>
      <c r="S498" s="24" t="s">
        <v>292</v>
      </c>
      <c r="T498" s="169" t="s">
        <v>245</v>
      </c>
      <c r="U498" s="189"/>
      <c r="V498" s="189"/>
    </row>
    <row r="499" spans="1:22" s="11" customFormat="1" ht="14.25" customHeight="1" x14ac:dyDescent="0.25">
      <c r="A499" s="287" t="s">
        <v>18</v>
      </c>
      <c r="B499" s="288"/>
      <c r="C499" s="129" t="s">
        <v>236</v>
      </c>
      <c r="D499" s="129" t="s">
        <v>236</v>
      </c>
      <c r="E499" s="129" t="s">
        <v>236</v>
      </c>
      <c r="F499" s="129" t="s">
        <v>236</v>
      </c>
      <c r="G499" s="129" t="s">
        <v>236</v>
      </c>
      <c r="H499" s="129">
        <f>SUM(H488:H498)</f>
        <v>19675.259999999998</v>
      </c>
      <c r="I499" s="129">
        <f t="shared" ref="I499:P499" si="248">SUM(I488:I498)</f>
        <v>17457.28</v>
      </c>
      <c r="J499" s="129">
        <f t="shared" si="248"/>
        <v>12565.5</v>
      </c>
      <c r="K499" s="130">
        <f t="shared" si="248"/>
        <v>711</v>
      </c>
      <c r="L499" s="129">
        <f>SUM(L488:L498)</f>
        <v>81419025</v>
      </c>
      <c r="M499" s="129">
        <f t="shared" si="248"/>
        <v>0</v>
      </c>
      <c r="N499" s="129">
        <f t="shared" si="248"/>
        <v>0</v>
      </c>
      <c r="O499" s="129">
        <f t="shared" si="248"/>
        <v>0</v>
      </c>
      <c r="P499" s="129">
        <f t="shared" si="248"/>
        <v>81419025</v>
      </c>
      <c r="Q499" s="175">
        <f>L499/H499</f>
        <v>4138.1422659725977</v>
      </c>
      <c r="R499" s="30" t="s">
        <v>236</v>
      </c>
      <c r="S499" s="30" t="s">
        <v>236</v>
      </c>
      <c r="T499" s="30" t="s">
        <v>236</v>
      </c>
      <c r="U499" s="189">
        <f>'[78]характеристика мкд'!$L$27</f>
        <v>82995209</v>
      </c>
      <c r="V499" s="189">
        <f>'[78]виды работ '!$C$22</f>
        <v>1576184</v>
      </c>
    </row>
    <row r="500" spans="1:22" s="12" customFormat="1" ht="14.25" customHeight="1" x14ac:dyDescent="0.25">
      <c r="A500" s="221" t="s">
        <v>106</v>
      </c>
      <c r="B500" s="222"/>
      <c r="C500" s="223"/>
      <c r="D500" s="164" t="s">
        <v>236</v>
      </c>
      <c r="E500" s="164" t="s">
        <v>236</v>
      </c>
      <c r="F500" s="164" t="s">
        <v>236</v>
      </c>
      <c r="G500" s="164" t="s">
        <v>236</v>
      </c>
      <c r="H500" s="18">
        <f t="shared" ref="H500:P500" si="249">H480+H486+H499</f>
        <v>33466.759999999995</v>
      </c>
      <c r="I500" s="18">
        <f t="shared" si="249"/>
        <v>24290.28</v>
      </c>
      <c r="J500" s="18">
        <f t="shared" si="249"/>
        <v>18345.599999999999</v>
      </c>
      <c r="K500" s="23">
        <f t="shared" si="249"/>
        <v>1022</v>
      </c>
      <c r="L500" s="18">
        <f>L480+L486+L499</f>
        <v>86406335</v>
      </c>
      <c r="M500" s="18">
        <f t="shared" si="249"/>
        <v>0</v>
      </c>
      <c r="N500" s="18">
        <f t="shared" si="249"/>
        <v>0</v>
      </c>
      <c r="O500" s="18">
        <f t="shared" si="249"/>
        <v>0</v>
      </c>
      <c r="P500" s="18">
        <f t="shared" si="249"/>
        <v>86406335</v>
      </c>
      <c r="Q500" s="164">
        <f t="shared" si="245"/>
        <v>2581.8553992080506</v>
      </c>
      <c r="R500" s="35" t="s">
        <v>236</v>
      </c>
      <c r="S500" s="35" t="s">
        <v>236</v>
      </c>
      <c r="T500" s="35" t="s">
        <v>236</v>
      </c>
      <c r="U500" s="18">
        <f t="shared" ref="U500:V500" si="250">U480+U486+U499</f>
        <v>87982519</v>
      </c>
      <c r="V500" s="18">
        <f t="shared" si="250"/>
        <v>1576184</v>
      </c>
    </row>
    <row r="501" spans="1:22" s="11" customFormat="1" ht="15" customHeight="1" x14ac:dyDescent="0.25">
      <c r="A501" s="252" t="s">
        <v>107</v>
      </c>
      <c r="B501" s="252"/>
      <c r="C501" s="252"/>
      <c r="D501" s="252"/>
      <c r="E501" s="252"/>
      <c r="F501" s="252"/>
      <c r="G501" s="252"/>
      <c r="H501" s="252"/>
      <c r="I501" s="252"/>
      <c r="J501" s="252"/>
      <c r="K501" s="252"/>
      <c r="L501" s="252"/>
      <c r="M501" s="252"/>
      <c r="N501" s="252"/>
      <c r="O501" s="252"/>
      <c r="P501" s="252"/>
      <c r="Q501" s="252"/>
      <c r="R501" s="252"/>
      <c r="S501" s="252"/>
      <c r="T501" s="252"/>
    </row>
    <row r="502" spans="1:22" s="11" customFormat="1" ht="19.5" customHeight="1" x14ac:dyDescent="0.25">
      <c r="A502" s="161">
        <f>A498+1</f>
        <v>302</v>
      </c>
      <c r="B502" s="14" t="s">
        <v>506</v>
      </c>
      <c r="C502" s="136">
        <v>1967</v>
      </c>
      <c r="D502" s="137"/>
      <c r="E502" s="169" t="s">
        <v>233</v>
      </c>
      <c r="F502" s="26">
        <v>5</v>
      </c>
      <c r="G502" s="26">
        <v>4</v>
      </c>
      <c r="H502" s="26">
        <v>3226.9</v>
      </c>
      <c r="I502" s="26">
        <v>3226.9</v>
      </c>
      <c r="J502" s="26">
        <v>2059.5</v>
      </c>
      <c r="K502" s="26">
        <v>165</v>
      </c>
      <c r="L502" s="100">
        <f>'виды работ '!C497</f>
        <v>5752983</v>
      </c>
      <c r="M502" s="175">
        <v>0</v>
      </c>
      <c r="N502" s="175">
        <v>0</v>
      </c>
      <c r="O502" s="175">
        <v>0</v>
      </c>
      <c r="P502" s="175">
        <f t="shared" ref="P502:P508" si="251">L502</f>
        <v>5752983</v>
      </c>
      <c r="Q502" s="175">
        <f t="shared" ref="Q502:Q508" si="252">L502/H502</f>
        <v>1782.8203539000278</v>
      </c>
      <c r="R502" s="162">
        <v>14593.7</v>
      </c>
      <c r="S502" s="24" t="s">
        <v>292</v>
      </c>
      <c r="T502" s="169" t="s">
        <v>245</v>
      </c>
    </row>
    <row r="503" spans="1:22" s="185" customFormat="1" ht="19.5" customHeight="1" x14ac:dyDescent="0.25">
      <c r="A503" s="161">
        <f>A502+1</f>
        <v>303</v>
      </c>
      <c r="B503" s="14" t="s">
        <v>507</v>
      </c>
      <c r="C503" s="28">
        <v>1961</v>
      </c>
      <c r="D503" s="137"/>
      <c r="E503" s="169" t="s">
        <v>233</v>
      </c>
      <c r="F503" s="28">
        <v>3</v>
      </c>
      <c r="G503" s="28">
        <v>3</v>
      </c>
      <c r="H503" s="138">
        <v>1522.6</v>
      </c>
      <c r="I503" s="139">
        <v>1032</v>
      </c>
      <c r="J503" s="139">
        <v>1032</v>
      </c>
      <c r="K503" s="28">
        <v>84</v>
      </c>
      <c r="L503" s="100">
        <f>'виды работ '!C498</f>
        <v>492952</v>
      </c>
      <c r="M503" s="175">
        <v>0</v>
      </c>
      <c r="N503" s="175">
        <v>0</v>
      </c>
      <c r="O503" s="175">
        <v>0</v>
      </c>
      <c r="P503" s="175">
        <f t="shared" si="251"/>
        <v>492952</v>
      </c>
      <c r="Q503" s="175">
        <f t="shared" si="252"/>
        <v>323.75673190595035</v>
      </c>
      <c r="R503" s="162">
        <v>14593.7</v>
      </c>
      <c r="S503" s="24" t="s">
        <v>292</v>
      </c>
      <c r="T503" s="169" t="s">
        <v>245</v>
      </c>
    </row>
    <row r="504" spans="1:22" s="185" customFormat="1" ht="18" customHeight="1" x14ac:dyDescent="0.25">
      <c r="A504" s="161">
        <f t="shared" ref="A504:A515" si="253">A503+1</f>
        <v>304</v>
      </c>
      <c r="B504" s="14" t="s">
        <v>508</v>
      </c>
      <c r="C504" s="140">
        <v>1966</v>
      </c>
      <c r="D504" s="137"/>
      <c r="E504" s="169" t="s">
        <v>233</v>
      </c>
      <c r="F504" s="140">
        <v>5</v>
      </c>
      <c r="G504" s="140">
        <v>3</v>
      </c>
      <c r="H504" s="140">
        <v>3123.5</v>
      </c>
      <c r="I504" s="141">
        <v>2551.5</v>
      </c>
      <c r="J504" s="141">
        <v>2551.5</v>
      </c>
      <c r="K504" s="137">
        <v>94</v>
      </c>
      <c r="L504" s="135">
        <f>'виды работ '!C499</f>
        <v>441601</v>
      </c>
      <c r="M504" s="175">
        <v>0</v>
      </c>
      <c r="N504" s="175">
        <v>0</v>
      </c>
      <c r="O504" s="175">
        <v>0</v>
      </c>
      <c r="P504" s="175">
        <f t="shared" si="251"/>
        <v>441601</v>
      </c>
      <c r="Q504" s="175">
        <f t="shared" si="252"/>
        <v>141.38018248759406</v>
      </c>
      <c r="R504" s="162">
        <v>14593.7</v>
      </c>
      <c r="S504" s="24" t="s">
        <v>292</v>
      </c>
      <c r="T504" s="169" t="s">
        <v>245</v>
      </c>
    </row>
    <row r="505" spans="1:22" s="11" customFormat="1" ht="19.5" customHeight="1" x14ac:dyDescent="0.25">
      <c r="A505" s="161">
        <f t="shared" si="253"/>
        <v>305</v>
      </c>
      <c r="B505" s="14" t="s">
        <v>509</v>
      </c>
      <c r="C505" s="140">
        <v>1980</v>
      </c>
      <c r="D505" s="26"/>
      <c r="E505" s="169" t="s">
        <v>233</v>
      </c>
      <c r="F505" s="142">
        <v>9</v>
      </c>
      <c r="G505" s="142">
        <v>1</v>
      </c>
      <c r="H505" s="140">
        <v>6080.6</v>
      </c>
      <c r="I505" s="137">
        <v>6080.6</v>
      </c>
      <c r="J505" s="137">
        <v>3128</v>
      </c>
      <c r="K505" s="143">
        <v>262</v>
      </c>
      <c r="L505" s="162">
        <f>'виды работ '!C500</f>
        <v>5024624</v>
      </c>
      <c r="M505" s="175">
        <v>0</v>
      </c>
      <c r="N505" s="175">
        <v>0</v>
      </c>
      <c r="O505" s="175">
        <v>0</v>
      </c>
      <c r="P505" s="175">
        <f t="shared" si="251"/>
        <v>5024624</v>
      </c>
      <c r="Q505" s="175">
        <f t="shared" si="252"/>
        <v>826.33687465052788</v>
      </c>
      <c r="R505" s="162">
        <v>14593.7</v>
      </c>
      <c r="S505" s="24" t="s">
        <v>292</v>
      </c>
      <c r="T505" s="169" t="s">
        <v>245</v>
      </c>
    </row>
    <row r="506" spans="1:22" s="11" customFormat="1" ht="18" customHeight="1" x14ac:dyDescent="0.25">
      <c r="A506" s="161">
        <f t="shared" si="253"/>
        <v>306</v>
      </c>
      <c r="B506" s="14" t="s">
        <v>510</v>
      </c>
      <c r="C506" s="140">
        <v>1967</v>
      </c>
      <c r="D506" s="137"/>
      <c r="E506" s="169" t="s">
        <v>233</v>
      </c>
      <c r="F506" s="140">
        <v>5</v>
      </c>
      <c r="G506" s="140">
        <v>4</v>
      </c>
      <c r="H506" s="137">
        <v>3331.7</v>
      </c>
      <c r="I506" s="137">
        <v>3331.7</v>
      </c>
      <c r="J506" s="137">
        <v>2062.6</v>
      </c>
      <c r="K506" s="140">
        <v>167</v>
      </c>
      <c r="L506" s="162">
        <f>'виды работ '!C501</f>
        <v>3289270</v>
      </c>
      <c r="M506" s="175">
        <v>0</v>
      </c>
      <c r="N506" s="175">
        <v>0</v>
      </c>
      <c r="O506" s="175">
        <v>0</v>
      </c>
      <c r="P506" s="175">
        <f t="shared" si="251"/>
        <v>3289270</v>
      </c>
      <c r="Q506" s="175">
        <f t="shared" si="252"/>
        <v>987.26475973226889</v>
      </c>
      <c r="R506" s="162">
        <v>14593.7</v>
      </c>
      <c r="S506" s="24" t="s">
        <v>292</v>
      </c>
      <c r="T506" s="169" t="s">
        <v>245</v>
      </c>
    </row>
    <row r="507" spans="1:22" s="11" customFormat="1" ht="19.5" customHeight="1" x14ac:dyDescent="0.25">
      <c r="A507" s="161">
        <f t="shared" si="253"/>
        <v>307</v>
      </c>
      <c r="B507" s="14" t="s">
        <v>511</v>
      </c>
      <c r="C507" s="140">
        <v>1974</v>
      </c>
      <c r="D507" s="26"/>
      <c r="E507" s="169" t="s">
        <v>233</v>
      </c>
      <c r="F507" s="140">
        <v>9</v>
      </c>
      <c r="G507" s="140">
        <v>1</v>
      </c>
      <c r="H507" s="137">
        <v>6040.8</v>
      </c>
      <c r="I507" s="137">
        <v>4422.6000000000004</v>
      </c>
      <c r="J507" s="137">
        <v>2995.6</v>
      </c>
      <c r="K507" s="140">
        <v>263</v>
      </c>
      <c r="L507" s="162">
        <f>'виды работ '!C502</f>
        <v>5024593</v>
      </c>
      <c r="M507" s="175">
        <v>0</v>
      </c>
      <c r="N507" s="175">
        <v>0</v>
      </c>
      <c r="O507" s="175">
        <v>0</v>
      </c>
      <c r="P507" s="175">
        <f t="shared" si="251"/>
        <v>5024593</v>
      </c>
      <c r="Q507" s="175">
        <f t="shared" si="252"/>
        <v>831.77608925970071</v>
      </c>
      <c r="R507" s="162">
        <v>14593.7</v>
      </c>
      <c r="S507" s="24" t="s">
        <v>292</v>
      </c>
      <c r="T507" s="169" t="s">
        <v>245</v>
      </c>
    </row>
    <row r="508" spans="1:22" s="11" customFormat="1" ht="18" customHeight="1" x14ac:dyDescent="0.25">
      <c r="A508" s="161">
        <f t="shared" si="253"/>
        <v>308</v>
      </c>
      <c r="B508" s="14" t="s">
        <v>512</v>
      </c>
      <c r="C508" s="28">
        <v>1971</v>
      </c>
      <c r="D508" s="137"/>
      <c r="E508" s="169" t="s">
        <v>233</v>
      </c>
      <c r="F508" s="28">
        <v>5</v>
      </c>
      <c r="G508" s="28">
        <v>4</v>
      </c>
      <c r="H508" s="138">
        <v>2725.9</v>
      </c>
      <c r="I508" s="139">
        <v>1636.2</v>
      </c>
      <c r="J508" s="139">
        <v>1636.2</v>
      </c>
      <c r="K508" s="28">
        <v>122</v>
      </c>
      <c r="L508" s="162">
        <f>'виды работ '!C503</f>
        <v>16127808</v>
      </c>
      <c r="M508" s="175">
        <v>0</v>
      </c>
      <c r="N508" s="175">
        <v>0</v>
      </c>
      <c r="O508" s="175">
        <v>0</v>
      </c>
      <c r="P508" s="175">
        <f t="shared" si="251"/>
        <v>16127808</v>
      </c>
      <c r="Q508" s="175">
        <f t="shared" si="252"/>
        <v>5916.507575479658</v>
      </c>
      <c r="R508" s="162">
        <v>14593.7</v>
      </c>
      <c r="S508" s="24" t="s">
        <v>292</v>
      </c>
      <c r="T508" s="169" t="s">
        <v>245</v>
      </c>
    </row>
    <row r="509" spans="1:22" s="185" customFormat="1" ht="18" customHeight="1" x14ac:dyDescent="0.25">
      <c r="A509" s="161">
        <f t="shared" si="253"/>
        <v>309</v>
      </c>
      <c r="B509" s="14" t="s">
        <v>513</v>
      </c>
      <c r="C509" s="140">
        <v>1960</v>
      </c>
      <c r="D509" s="137"/>
      <c r="E509" s="169" t="s">
        <v>233</v>
      </c>
      <c r="F509" s="140">
        <v>2</v>
      </c>
      <c r="G509" s="140">
        <v>2</v>
      </c>
      <c r="H509" s="140">
        <v>636</v>
      </c>
      <c r="I509" s="140">
        <v>636</v>
      </c>
      <c r="J509" s="137">
        <v>413.1</v>
      </c>
      <c r="K509" s="140">
        <v>39</v>
      </c>
      <c r="L509" s="162">
        <f>'виды работ '!C504</f>
        <v>3104018</v>
      </c>
      <c r="M509" s="175">
        <v>0</v>
      </c>
      <c r="N509" s="175">
        <v>0</v>
      </c>
      <c r="O509" s="175">
        <v>0</v>
      </c>
      <c r="P509" s="175">
        <f t="shared" ref="P509:P513" si="254">L509</f>
        <v>3104018</v>
      </c>
      <c r="Q509" s="175">
        <f t="shared" ref="Q509:Q513" si="255">L509/H509</f>
        <v>4880.5314465408801</v>
      </c>
      <c r="R509" s="162">
        <v>14593.7</v>
      </c>
      <c r="S509" s="24" t="s">
        <v>292</v>
      </c>
      <c r="T509" s="169" t="s">
        <v>245</v>
      </c>
    </row>
    <row r="510" spans="1:22" s="11" customFormat="1" ht="18" customHeight="1" x14ac:dyDescent="0.25">
      <c r="A510" s="161">
        <f t="shared" si="253"/>
        <v>310</v>
      </c>
      <c r="B510" s="14" t="s">
        <v>514</v>
      </c>
      <c r="C510" s="28">
        <v>1961</v>
      </c>
      <c r="D510" s="137"/>
      <c r="E510" s="169" t="s">
        <v>233</v>
      </c>
      <c r="F510" s="28">
        <v>3</v>
      </c>
      <c r="G510" s="28">
        <v>2</v>
      </c>
      <c r="H510" s="138">
        <v>964.4</v>
      </c>
      <c r="I510" s="139">
        <v>914.4</v>
      </c>
      <c r="J510" s="139">
        <v>914.4</v>
      </c>
      <c r="K510" s="28">
        <v>43</v>
      </c>
      <c r="L510" s="162">
        <f>'виды работ '!C505</f>
        <v>382534</v>
      </c>
      <c r="M510" s="175">
        <v>0</v>
      </c>
      <c r="N510" s="175">
        <v>0</v>
      </c>
      <c r="O510" s="175">
        <v>0</v>
      </c>
      <c r="P510" s="175">
        <f>L510</f>
        <v>382534</v>
      </c>
      <c r="Q510" s="175">
        <f>L510/H510</f>
        <v>396.65491497304026</v>
      </c>
      <c r="R510" s="162">
        <v>14593.7</v>
      </c>
      <c r="S510" s="24" t="s">
        <v>292</v>
      </c>
      <c r="T510" s="169" t="s">
        <v>245</v>
      </c>
    </row>
    <row r="511" spans="1:22" s="11" customFormat="1" ht="18" customHeight="1" x14ac:dyDescent="0.25">
      <c r="A511" s="161">
        <f t="shared" si="253"/>
        <v>311</v>
      </c>
      <c r="B511" s="14" t="s">
        <v>515</v>
      </c>
      <c r="C511" s="28">
        <v>1960</v>
      </c>
      <c r="D511" s="137"/>
      <c r="E511" s="169" t="s">
        <v>233</v>
      </c>
      <c r="F511" s="28">
        <v>2</v>
      </c>
      <c r="G511" s="28">
        <v>2</v>
      </c>
      <c r="H511" s="138">
        <v>644</v>
      </c>
      <c r="I511" s="139">
        <v>614</v>
      </c>
      <c r="J511" s="139">
        <v>614</v>
      </c>
      <c r="K511" s="28">
        <v>32</v>
      </c>
      <c r="L511" s="162">
        <f>'виды работ '!C506</f>
        <v>382534</v>
      </c>
      <c r="M511" s="175">
        <v>0</v>
      </c>
      <c r="N511" s="175">
        <v>0</v>
      </c>
      <c r="O511" s="175">
        <v>0</v>
      </c>
      <c r="P511" s="175">
        <f>L511</f>
        <v>382534</v>
      </c>
      <c r="Q511" s="175">
        <f>L511/H511</f>
        <v>593.99689440993791</v>
      </c>
      <c r="R511" s="162">
        <v>14593.7</v>
      </c>
      <c r="S511" s="24" t="s">
        <v>292</v>
      </c>
      <c r="T511" s="169" t="s">
        <v>245</v>
      </c>
    </row>
    <row r="512" spans="1:22" s="185" customFormat="1" ht="18" customHeight="1" x14ac:dyDescent="0.25">
      <c r="A512" s="161">
        <f t="shared" si="253"/>
        <v>312</v>
      </c>
      <c r="B512" s="14" t="s">
        <v>516</v>
      </c>
      <c r="C512" s="140">
        <v>1960</v>
      </c>
      <c r="D512" s="137"/>
      <c r="E512" s="169" t="s">
        <v>233</v>
      </c>
      <c r="F512" s="140">
        <v>2</v>
      </c>
      <c r="G512" s="140">
        <v>2</v>
      </c>
      <c r="H512" s="140">
        <v>639.6</v>
      </c>
      <c r="I512" s="140">
        <v>639.6</v>
      </c>
      <c r="J512" s="137">
        <v>410.4</v>
      </c>
      <c r="K512" s="140">
        <v>22</v>
      </c>
      <c r="L512" s="100">
        <f>'виды работ '!C507</f>
        <v>2907610</v>
      </c>
      <c r="M512" s="175">
        <v>0</v>
      </c>
      <c r="N512" s="175">
        <v>0</v>
      </c>
      <c r="O512" s="175">
        <v>0</v>
      </c>
      <c r="P512" s="175">
        <f t="shared" si="254"/>
        <v>2907610</v>
      </c>
      <c r="Q512" s="175">
        <f t="shared" si="255"/>
        <v>4545.9818636647906</v>
      </c>
      <c r="R512" s="162">
        <v>14593.7</v>
      </c>
      <c r="S512" s="24" t="s">
        <v>292</v>
      </c>
      <c r="T512" s="169" t="s">
        <v>245</v>
      </c>
    </row>
    <row r="513" spans="1:22" s="185" customFormat="1" ht="19.5" customHeight="1" x14ac:dyDescent="0.25">
      <c r="A513" s="161">
        <f t="shared" si="253"/>
        <v>313</v>
      </c>
      <c r="B513" s="14" t="s">
        <v>517</v>
      </c>
      <c r="C513" s="136">
        <v>1973</v>
      </c>
      <c r="D513" s="137"/>
      <c r="E513" s="169" t="s">
        <v>233</v>
      </c>
      <c r="F513" s="26">
        <v>5</v>
      </c>
      <c r="G513" s="26">
        <v>6</v>
      </c>
      <c r="H513" s="26">
        <v>5484.7</v>
      </c>
      <c r="I513" s="144">
        <v>5483</v>
      </c>
      <c r="J513" s="26">
        <v>3814.9</v>
      </c>
      <c r="K513" s="26">
        <v>338</v>
      </c>
      <c r="L513" s="100">
        <f>'виды работ '!C508</f>
        <v>25151304</v>
      </c>
      <c r="M513" s="175">
        <v>0</v>
      </c>
      <c r="N513" s="175">
        <v>0</v>
      </c>
      <c r="O513" s="175">
        <v>0</v>
      </c>
      <c r="P513" s="175">
        <f t="shared" si="254"/>
        <v>25151304</v>
      </c>
      <c r="Q513" s="175">
        <f t="shared" si="255"/>
        <v>4585.7210057067841</v>
      </c>
      <c r="R513" s="162">
        <v>14593.7</v>
      </c>
      <c r="S513" s="24" t="s">
        <v>292</v>
      </c>
      <c r="T513" s="169" t="s">
        <v>245</v>
      </c>
    </row>
    <row r="514" spans="1:22" s="11" customFormat="1" ht="18" customHeight="1" x14ac:dyDescent="0.25">
      <c r="A514" s="161">
        <f t="shared" si="253"/>
        <v>314</v>
      </c>
      <c r="B514" s="14" t="s">
        <v>518</v>
      </c>
      <c r="C514" s="140">
        <v>1982</v>
      </c>
      <c r="D514" s="137"/>
      <c r="E514" s="169" t="s">
        <v>233</v>
      </c>
      <c r="F514" s="140">
        <v>9</v>
      </c>
      <c r="G514" s="140">
        <v>1</v>
      </c>
      <c r="H514" s="26">
        <v>5797.4</v>
      </c>
      <c r="I514" s="137">
        <v>4485.3</v>
      </c>
      <c r="J514" s="137">
        <v>2988.1</v>
      </c>
      <c r="K514" s="140">
        <v>311</v>
      </c>
      <c r="L514" s="162">
        <f>'виды работ '!C509</f>
        <v>2521791</v>
      </c>
      <c r="M514" s="175">
        <v>0</v>
      </c>
      <c r="N514" s="175">
        <v>0</v>
      </c>
      <c r="O514" s="175">
        <v>0</v>
      </c>
      <c r="P514" s="175">
        <f>L514</f>
        <v>2521791</v>
      </c>
      <c r="Q514" s="175">
        <f>L514/H514</f>
        <v>434.98654569289687</v>
      </c>
      <c r="R514" s="162">
        <v>14593.7</v>
      </c>
      <c r="S514" s="24" t="s">
        <v>292</v>
      </c>
      <c r="T514" s="169" t="s">
        <v>245</v>
      </c>
    </row>
    <row r="515" spans="1:22" s="11" customFormat="1" ht="19.5" customHeight="1" x14ac:dyDescent="0.25">
      <c r="A515" s="161">
        <f t="shared" si="253"/>
        <v>315</v>
      </c>
      <c r="B515" s="14" t="s">
        <v>519</v>
      </c>
      <c r="C515" s="140">
        <v>1980</v>
      </c>
      <c r="D515" s="137"/>
      <c r="E515" s="169" t="s">
        <v>233</v>
      </c>
      <c r="F515" s="140">
        <v>12</v>
      </c>
      <c r="G515" s="140">
        <v>1</v>
      </c>
      <c r="H515" s="140">
        <v>5156.2</v>
      </c>
      <c r="I515" s="141">
        <v>3943.1</v>
      </c>
      <c r="J515" s="141">
        <v>3943.1</v>
      </c>
      <c r="K515" s="137">
        <v>188</v>
      </c>
      <c r="L515" s="162">
        <f>'виды работ '!C510</f>
        <v>2890773</v>
      </c>
      <c r="M515" s="175">
        <v>0</v>
      </c>
      <c r="N515" s="175">
        <v>0</v>
      </c>
      <c r="O515" s="175">
        <v>0</v>
      </c>
      <c r="P515" s="175">
        <f t="shared" ref="P515" si="256">L515</f>
        <v>2890773</v>
      </c>
      <c r="Q515" s="175">
        <f t="shared" ref="Q515" si="257">L515/H515</f>
        <v>560.64020014739538</v>
      </c>
      <c r="R515" s="162">
        <v>14593.7</v>
      </c>
      <c r="S515" s="24" t="s">
        <v>292</v>
      </c>
      <c r="T515" s="169" t="s">
        <v>245</v>
      </c>
    </row>
    <row r="516" spans="1:22" s="12" customFormat="1" ht="20.25" customHeight="1" x14ac:dyDescent="0.25">
      <c r="A516" s="221" t="s">
        <v>247</v>
      </c>
      <c r="B516" s="223"/>
      <c r="C516" s="164" t="s">
        <v>236</v>
      </c>
      <c r="D516" s="164" t="s">
        <v>236</v>
      </c>
      <c r="E516" s="164" t="s">
        <v>236</v>
      </c>
      <c r="F516" s="164" t="s">
        <v>236</v>
      </c>
      <c r="G516" s="164" t="s">
        <v>236</v>
      </c>
      <c r="H516" s="18">
        <f>SUM(H502:H515)</f>
        <v>45374.299999999996</v>
      </c>
      <c r="I516" s="18">
        <f t="shared" ref="I516:P516" si="258">SUM(I502:I515)</f>
        <v>38996.9</v>
      </c>
      <c r="J516" s="18">
        <f t="shared" si="258"/>
        <v>28563.4</v>
      </c>
      <c r="K516" s="23">
        <f t="shared" si="258"/>
        <v>2130</v>
      </c>
      <c r="L516" s="18">
        <f>SUM(L502:L515)</f>
        <v>73494395</v>
      </c>
      <c r="M516" s="18">
        <f t="shared" si="258"/>
        <v>0</v>
      </c>
      <c r="N516" s="18">
        <f t="shared" si="258"/>
        <v>0</v>
      </c>
      <c r="O516" s="18">
        <f t="shared" si="258"/>
        <v>0</v>
      </c>
      <c r="P516" s="18">
        <f t="shared" si="258"/>
        <v>73494395</v>
      </c>
      <c r="Q516" s="164">
        <f>L516/H516</f>
        <v>1619.7361722384699</v>
      </c>
      <c r="R516" s="35" t="s">
        <v>236</v>
      </c>
      <c r="S516" s="35" t="s">
        <v>236</v>
      </c>
      <c r="T516" s="35" t="s">
        <v>236</v>
      </c>
      <c r="U516" s="193">
        <f>'[79]характеристика мкд'!$L$30</f>
        <v>75002340</v>
      </c>
      <c r="V516" s="193">
        <f>'[79]виды работ '!$C$25</f>
        <v>1507945</v>
      </c>
    </row>
    <row r="517" spans="1:22" s="11" customFormat="1" ht="15" customHeight="1" x14ac:dyDescent="0.25">
      <c r="A517" s="283" t="s">
        <v>174</v>
      </c>
      <c r="B517" s="284"/>
      <c r="C517" s="284"/>
      <c r="D517" s="284"/>
      <c r="E517" s="284"/>
      <c r="F517" s="284"/>
      <c r="G517" s="284"/>
      <c r="H517" s="284"/>
      <c r="I517" s="284"/>
      <c r="J517" s="284"/>
      <c r="K517" s="284"/>
      <c r="L517" s="284"/>
      <c r="M517" s="284"/>
      <c r="N517" s="284"/>
      <c r="O517" s="284"/>
      <c r="P517" s="284"/>
      <c r="Q517" s="284"/>
      <c r="R517" s="284"/>
      <c r="S517" s="284"/>
      <c r="T517" s="285"/>
    </row>
    <row r="518" spans="1:22" s="11" customFormat="1" ht="15" customHeight="1" x14ac:dyDescent="0.25">
      <c r="A518" s="226" t="s">
        <v>124</v>
      </c>
      <c r="B518" s="227"/>
      <c r="C518" s="227"/>
      <c r="D518" s="227"/>
      <c r="E518" s="228"/>
      <c r="F518" s="286"/>
      <c r="G518" s="286"/>
      <c r="H518" s="286"/>
      <c r="I518" s="286"/>
      <c r="J518" s="286"/>
      <c r="K518" s="286"/>
      <c r="L518" s="286"/>
      <c r="M518" s="286"/>
      <c r="N518" s="286"/>
      <c r="O518" s="286"/>
      <c r="P518" s="286"/>
      <c r="Q518" s="286"/>
      <c r="R518" s="286"/>
      <c r="S518" s="286"/>
      <c r="T518" s="286"/>
      <c r="U518" s="189"/>
      <c r="V518" s="189"/>
    </row>
    <row r="519" spans="1:22" s="11" customFormat="1" ht="15" customHeight="1" x14ac:dyDescent="0.25">
      <c r="A519" s="174">
        <f>A515+1</f>
        <v>316</v>
      </c>
      <c r="B519" s="146" t="s">
        <v>520</v>
      </c>
      <c r="C519" s="168">
        <v>1966</v>
      </c>
      <c r="D519" s="168"/>
      <c r="E519" s="169" t="s">
        <v>233</v>
      </c>
      <c r="F519" s="168">
        <v>2</v>
      </c>
      <c r="G519" s="168">
        <v>2</v>
      </c>
      <c r="H519" s="169">
        <v>503.2</v>
      </c>
      <c r="I519" s="169">
        <v>503.2</v>
      </c>
      <c r="J519" s="168">
        <v>168.14</v>
      </c>
      <c r="K519" s="168">
        <v>21</v>
      </c>
      <c r="L519" s="175">
        <f>'виды работ '!C514</f>
        <v>2454828</v>
      </c>
      <c r="M519" s="175">
        <v>0</v>
      </c>
      <c r="N519" s="175">
        <v>0</v>
      </c>
      <c r="O519" s="175">
        <v>0</v>
      </c>
      <c r="P519" s="175">
        <f t="shared" ref="P519:P520" si="259">L519</f>
        <v>2454828</v>
      </c>
      <c r="Q519" s="175">
        <f t="shared" ref="Q519:Q521" si="260">L519/H519</f>
        <v>4878.434022257552</v>
      </c>
      <c r="R519" s="162">
        <v>14593.7</v>
      </c>
      <c r="S519" s="24" t="s">
        <v>292</v>
      </c>
      <c r="T519" s="169" t="s">
        <v>245</v>
      </c>
      <c r="U519" s="189"/>
      <c r="V519" s="189"/>
    </row>
    <row r="520" spans="1:22" s="11" customFormat="1" ht="15" customHeight="1" x14ac:dyDescent="0.25">
      <c r="A520" s="174">
        <f>A519+1</f>
        <v>317</v>
      </c>
      <c r="B520" s="146" t="s">
        <v>521</v>
      </c>
      <c r="C520" s="168">
        <v>1966</v>
      </c>
      <c r="D520" s="168"/>
      <c r="E520" s="169" t="s">
        <v>233</v>
      </c>
      <c r="F520" s="168">
        <v>2</v>
      </c>
      <c r="G520" s="168">
        <v>2</v>
      </c>
      <c r="H520" s="169">
        <v>502.52</v>
      </c>
      <c r="I520" s="169">
        <v>502.52</v>
      </c>
      <c r="J520" s="168">
        <v>178.8</v>
      </c>
      <c r="K520" s="168">
        <v>40</v>
      </c>
      <c r="L520" s="175">
        <f>'виды работ '!C515</f>
        <v>2466828</v>
      </c>
      <c r="M520" s="175">
        <v>0</v>
      </c>
      <c r="N520" s="175">
        <v>0</v>
      </c>
      <c r="O520" s="175">
        <v>0</v>
      </c>
      <c r="P520" s="175">
        <f t="shared" si="259"/>
        <v>2466828</v>
      </c>
      <c r="Q520" s="175">
        <f t="shared" si="260"/>
        <v>4908.9150680569928</v>
      </c>
      <c r="R520" s="162">
        <v>14593.7</v>
      </c>
      <c r="S520" s="24" t="s">
        <v>292</v>
      </c>
      <c r="T520" s="169" t="s">
        <v>245</v>
      </c>
      <c r="U520" s="189"/>
      <c r="V520" s="189"/>
    </row>
    <row r="521" spans="1:22" s="11" customFormat="1" ht="15" customHeight="1" x14ac:dyDescent="0.25">
      <c r="A521" s="292" t="s">
        <v>18</v>
      </c>
      <c r="B521" s="293"/>
      <c r="C521" s="129" t="s">
        <v>236</v>
      </c>
      <c r="D521" s="129" t="s">
        <v>236</v>
      </c>
      <c r="E521" s="129" t="s">
        <v>236</v>
      </c>
      <c r="F521" s="129" t="s">
        <v>236</v>
      </c>
      <c r="G521" s="129" t="s">
        <v>236</v>
      </c>
      <c r="H521" s="175">
        <f>SUM(H519:H520)</f>
        <v>1005.72</v>
      </c>
      <c r="I521" s="175">
        <f t="shared" ref="I521:P521" si="261">SUM(I519:I520)</f>
        <v>1005.72</v>
      </c>
      <c r="J521" s="175">
        <f t="shared" si="261"/>
        <v>346.94</v>
      </c>
      <c r="K521" s="174">
        <f t="shared" si="261"/>
        <v>61</v>
      </c>
      <c r="L521" s="175">
        <f>SUM(L519:L520)</f>
        <v>4921656</v>
      </c>
      <c r="M521" s="175">
        <f t="shared" si="261"/>
        <v>0</v>
      </c>
      <c r="N521" s="175">
        <f t="shared" si="261"/>
        <v>0</v>
      </c>
      <c r="O521" s="175">
        <f t="shared" si="261"/>
        <v>0</v>
      </c>
      <c r="P521" s="175">
        <f t="shared" si="261"/>
        <v>4921656</v>
      </c>
      <c r="Q521" s="175">
        <f t="shared" si="260"/>
        <v>4893.664240544088</v>
      </c>
      <c r="R521" s="30" t="s">
        <v>236</v>
      </c>
      <c r="S521" s="30" t="s">
        <v>236</v>
      </c>
      <c r="T521" s="30" t="s">
        <v>236</v>
      </c>
      <c r="U521" s="189">
        <f>'[80]характеристика мкд'!$L$19</f>
        <v>5026687</v>
      </c>
      <c r="V521" s="189">
        <f>'[80]виды работ '!$C$14</f>
        <v>105031</v>
      </c>
    </row>
    <row r="522" spans="1:22" s="11" customFormat="1" ht="15" customHeight="1" x14ac:dyDescent="0.25">
      <c r="A522" s="226" t="s">
        <v>175</v>
      </c>
      <c r="B522" s="227"/>
      <c r="C522" s="227"/>
      <c r="D522" s="227"/>
      <c r="E522" s="228"/>
      <c r="F522" s="286"/>
      <c r="G522" s="286"/>
      <c r="H522" s="286"/>
      <c r="I522" s="286"/>
      <c r="J522" s="286"/>
      <c r="K522" s="286"/>
      <c r="L522" s="286"/>
      <c r="M522" s="286"/>
      <c r="N522" s="286"/>
      <c r="O522" s="286"/>
      <c r="P522" s="286"/>
      <c r="Q522" s="286"/>
      <c r="R522" s="286"/>
      <c r="S522" s="286"/>
      <c r="T522" s="286"/>
      <c r="U522" s="189"/>
      <c r="V522" s="189"/>
    </row>
    <row r="523" spans="1:22" s="11" customFormat="1" ht="15" customHeight="1" x14ac:dyDescent="0.25">
      <c r="A523" s="174">
        <f>A520+1</f>
        <v>318</v>
      </c>
      <c r="B523" s="146" t="s">
        <v>522</v>
      </c>
      <c r="C523" s="168">
        <v>1965</v>
      </c>
      <c r="D523" s="168"/>
      <c r="E523" s="169" t="s">
        <v>233</v>
      </c>
      <c r="F523" s="168">
        <v>2</v>
      </c>
      <c r="G523" s="168">
        <v>2</v>
      </c>
      <c r="H523" s="168">
        <v>606.79999999999995</v>
      </c>
      <c r="I523" s="168">
        <v>606.79999999999995</v>
      </c>
      <c r="J523" s="168">
        <v>334.7</v>
      </c>
      <c r="K523" s="26">
        <v>32</v>
      </c>
      <c r="L523" s="162">
        <f>'виды работ '!C518</f>
        <v>2260696</v>
      </c>
      <c r="M523" s="175">
        <v>0</v>
      </c>
      <c r="N523" s="175">
        <v>0</v>
      </c>
      <c r="O523" s="175">
        <v>0</v>
      </c>
      <c r="P523" s="175">
        <f t="shared" ref="P523:P524" si="262">L523</f>
        <v>2260696</v>
      </c>
      <c r="Q523" s="175">
        <f t="shared" ref="Q523:Q525" si="263">L523/H523</f>
        <v>3725.6031641397499</v>
      </c>
      <c r="R523" s="162">
        <v>14593.7</v>
      </c>
      <c r="S523" s="24" t="s">
        <v>292</v>
      </c>
      <c r="T523" s="169" t="s">
        <v>245</v>
      </c>
      <c r="U523" s="189"/>
      <c r="V523" s="189"/>
    </row>
    <row r="524" spans="1:22" s="11" customFormat="1" ht="15" customHeight="1" x14ac:dyDescent="0.25">
      <c r="A524" s="174">
        <f>A523+1</f>
        <v>319</v>
      </c>
      <c r="B524" s="146" t="s">
        <v>523</v>
      </c>
      <c r="C524" s="168">
        <v>1979</v>
      </c>
      <c r="D524" s="168"/>
      <c r="E524" s="169" t="s">
        <v>237</v>
      </c>
      <c r="F524" s="168">
        <v>3</v>
      </c>
      <c r="G524" s="168">
        <v>4</v>
      </c>
      <c r="H524" s="168">
        <v>1718.9</v>
      </c>
      <c r="I524" s="168">
        <v>1718.9</v>
      </c>
      <c r="J524" s="168">
        <v>1458.5</v>
      </c>
      <c r="K524" s="26">
        <v>92</v>
      </c>
      <c r="L524" s="162">
        <f>'виды работ '!C519</f>
        <v>4047180</v>
      </c>
      <c r="M524" s="175">
        <v>0</v>
      </c>
      <c r="N524" s="175">
        <v>0</v>
      </c>
      <c r="O524" s="175">
        <v>0</v>
      </c>
      <c r="P524" s="175">
        <f t="shared" si="262"/>
        <v>4047180</v>
      </c>
      <c r="Q524" s="175">
        <f t="shared" si="263"/>
        <v>2354.5174239339112</v>
      </c>
      <c r="R524" s="162">
        <v>14593.7</v>
      </c>
      <c r="S524" s="24" t="s">
        <v>292</v>
      </c>
      <c r="T524" s="169" t="s">
        <v>245</v>
      </c>
      <c r="U524" s="189"/>
      <c r="V524" s="189"/>
    </row>
    <row r="525" spans="1:22" s="11" customFormat="1" ht="15" customHeight="1" x14ac:dyDescent="0.25">
      <c r="A525" s="292" t="s">
        <v>18</v>
      </c>
      <c r="B525" s="293"/>
      <c r="C525" s="129" t="s">
        <v>236</v>
      </c>
      <c r="D525" s="129" t="s">
        <v>236</v>
      </c>
      <c r="E525" s="129" t="s">
        <v>236</v>
      </c>
      <c r="F525" s="129" t="s">
        <v>236</v>
      </c>
      <c r="G525" s="129" t="s">
        <v>236</v>
      </c>
      <c r="H525" s="175">
        <f>SUM(H523:H524)</f>
        <v>2325.6999999999998</v>
      </c>
      <c r="I525" s="175">
        <f t="shared" ref="I525:P525" si="264">SUM(I523:I524)</f>
        <v>2325.6999999999998</v>
      </c>
      <c r="J525" s="175">
        <f t="shared" si="264"/>
        <v>1793.2</v>
      </c>
      <c r="K525" s="174">
        <f>SUM(K523:K524)</f>
        <v>124</v>
      </c>
      <c r="L525" s="175">
        <f>SUM(L523:L524)</f>
        <v>6307876</v>
      </c>
      <c r="M525" s="175">
        <f t="shared" si="264"/>
        <v>0</v>
      </c>
      <c r="N525" s="175">
        <f t="shared" si="264"/>
        <v>0</v>
      </c>
      <c r="O525" s="175">
        <f t="shared" si="264"/>
        <v>0</v>
      </c>
      <c r="P525" s="175">
        <f t="shared" si="264"/>
        <v>6307876</v>
      </c>
      <c r="Q525" s="175">
        <f t="shared" si="263"/>
        <v>2712.2483553338784</v>
      </c>
      <c r="R525" s="30" t="s">
        <v>236</v>
      </c>
      <c r="S525" s="30" t="s">
        <v>236</v>
      </c>
      <c r="T525" s="30" t="s">
        <v>236</v>
      </c>
      <c r="U525" s="189">
        <f>'[81]характеристика мкд'!$L$18</f>
        <v>6441983</v>
      </c>
      <c r="V525" s="189">
        <f>'[81]виды работ '!$C$13</f>
        <v>134107</v>
      </c>
    </row>
    <row r="526" spans="1:22" s="11" customFormat="1" ht="15.75" customHeight="1" x14ac:dyDescent="0.25">
      <c r="A526" s="226" t="s">
        <v>176</v>
      </c>
      <c r="B526" s="227"/>
      <c r="C526" s="227"/>
      <c r="D526" s="227"/>
      <c r="E526" s="228"/>
      <c r="F526" s="286"/>
      <c r="G526" s="286"/>
      <c r="H526" s="286"/>
      <c r="I526" s="286"/>
      <c r="J526" s="286"/>
      <c r="K526" s="286"/>
      <c r="L526" s="286"/>
      <c r="M526" s="286"/>
      <c r="N526" s="286"/>
      <c r="O526" s="286"/>
      <c r="P526" s="286"/>
      <c r="Q526" s="286"/>
      <c r="R526" s="286"/>
      <c r="S526" s="286"/>
      <c r="T526" s="286"/>
      <c r="U526" s="189"/>
      <c r="V526" s="189"/>
    </row>
    <row r="527" spans="1:22" s="11" customFormat="1" ht="13.2" x14ac:dyDescent="0.25">
      <c r="A527" s="161">
        <f>A524+1</f>
        <v>320</v>
      </c>
      <c r="B527" s="22" t="s">
        <v>524</v>
      </c>
      <c r="C527" s="31">
        <v>1967</v>
      </c>
      <c r="D527" s="162"/>
      <c r="E527" s="169" t="s">
        <v>233</v>
      </c>
      <c r="F527" s="161">
        <v>2</v>
      </c>
      <c r="G527" s="161">
        <v>2</v>
      </c>
      <c r="H527" s="162">
        <v>497</v>
      </c>
      <c r="I527" s="162">
        <v>284.7</v>
      </c>
      <c r="J527" s="162">
        <v>199.1</v>
      </c>
      <c r="K527" s="161">
        <v>28</v>
      </c>
      <c r="L527" s="162">
        <f>'виды работ '!C522</f>
        <v>384878</v>
      </c>
      <c r="M527" s="175">
        <v>0</v>
      </c>
      <c r="N527" s="175">
        <v>0</v>
      </c>
      <c r="O527" s="175">
        <v>0</v>
      </c>
      <c r="P527" s="175">
        <f>L527</f>
        <v>384878</v>
      </c>
      <c r="Q527" s="175">
        <f>L527/H527</f>
        <v>774.40241448692154</v>
      </c>
      <c r="R527" s="162">
        <v>14593.7</v>
      </c>
      <c r="S527" s="24" t="s">
        <v>292</v>
      </c>
      <c r="T527" s="169" t="s">
        <v>245</v>
      </c>
      <c r="U527" s="189"/>
      <c r="V527" s="189"/>
    </row>
    <row r="528" spans="1:22" s="11" customFormat="1" ht="13.2" x14ac:dyDescent="0.25">
      <c r="A528" s="161">
        <f>A527+1</f>
        <v>321</v>
      </c>
      <c r="B528" s="22" t="s">
        <v>525</v>
      </c>
      <c r="C528" s="31">
        <v>1967</v>
      </c>
      <c r="D528" s="162"/>
      <c r="E528" s="169" t="s">
        <v>233</v>
      </c>
      <c r="F528" s="161">
        <v>2</v>
      </c>
      <c r="G528" s="161">
        <v>2</v>
      </c>
      <c r="H528" s="162">
        <v>533</v>
      </c>
      <c r="I528" s="162">
        <v>300.2</v>
      </c>
      <c r="J528" s="162">
        <v>121.1</v>
      </c>
      <c r="K528" s="161">
        <v>33</v>
      </c>
      <c r="L528" s="162">
        <f>'виды работ '!C523</f>
        <v>385451</v>
      </c>
      <c r="M528" s="175">
        <v>0</v>
      </c>
      <c r="N528" s="175">
        <v>0</v>
      </c>
      <c r="O528" s="175">
        <v>0</v>
      </c>
      <c r="P528" s="175">
        <f>L528</f>
        <v>385451</v>
      </c>
      <c r="Q528" s="175">
        <f>L528/H528</f>
        <v>723.17260787992495</v>
      </c>
      <c r="R528" s="162">
        <v>14593.7</v>
      </c>
      <c r="S528" s="24" t="s">
        <v>292</v>
      </c>
      <c r="T528" s="169" t="s">
        <v>245</v>
      </c>
      <c r="U528" s="189"/>
      <c r="V528" s="189"/>
    </row>
    <row r="529" spans="1:22" s="11" customFormat="1" ht="13.2" x14ac:dyDescent="0.25">
      <c r="A529" s="163">
        <f>A528+1</f>
        <v>322</v>
      </c>
      <c r="B529" s="22" t="s">
        <v>526</v>
      </c>
      <c r="C529" s="31">
        <v>1969</v>
      </c>
      <c r="D529" s="162"/>
      <c r="E529" s="169" t="s">
        <v>233</v>
      </c>
      <c r="F529" s="161">
        <v>2</v>
      </c>
      <c r="G529" s="161">
        <v>2</v>
      </c>
      <c r="H529" s="162">
        <v>526</v>
      </c>
      <c r="I529" s="162">
        <v>263.3</v>
      </c>
      <c r="J529" s="162">
        <v>161</v>
      </c>
      <c r="K529" s="161">
        <v>34</v>
      </c>
      <c r="L529" s="162">
        <f>'виды работ '!C524</f>
        <v>385340</v>
      </c>
      <c r="M529" s="175">
        <v>0</v>
      </c>
      <c r="N529" s="175">
        <v>0</v>
      </c>
      <c r="O529" s="175">
        <v>0</v>
      </c>
      <c r="P529" s="175">
        <f>L529</f>
        <v>385340</v>
      </c>
      <c r="Q529" s="175">
        <f>L529/H529</f>
        <v>732.58555133079847</v>
      </c>
      <c r="R529" s="162">
        <v>14593.7</v>
      </c>
      <c r="S529" s="24" t="s">
        <v>292</v>
      </c>
      <c r="T529" s="169" t="s">
        <v>245</v>
      </c>
      <c r="U529" s="189"/>
      <c r="V529" s="189"/>
    </row>
    <row r="530" spans="1:22" s="11" customFormat="1" ht="13.2" x14ac:dyDescent="0.25">
      <c r="A530" s="289" t="s">
        <v>18</v>
      </c>
      <c r="B530" s="290"/>
      <c r="C530" s="175" t="s">
        <v>236</v>
      </c>
      <c r="D530" s="175" t="s">
        <v>236</v>
      </c>
      <c r="E530" s="175" t="s">
        <v>236</v>
      </c>
      <c r="F530" s="174" t="s">
        <v>236</v>
      </c>
      <c r="G530" s="174" t="s">
        <v>236</v>
      </c>
      <c r="H530" s="162">
        <f>SUM(H527:H529)</f>
        <v>1556</v>
      </c>
      <c r="I530" s="162">
        <f t="shared" ref="I530:P530" si="265">SUM(I527:I529)</f>
        <v>848.2</v>
      </c>
      <c r="J530" s="162">
        <f t="shared" si="265"/>
        <v>481.2</v>
      </c>
      <c r="K530" s="161">
        <f t="shared" si="265"/>
        <v>95</v>
      </c>
      <c r="L530" s="162">
        <f>SUM(L527:L529)</f>
        <v>1155669</v>
      </c>
      <c r="M530" s="162">
        <f t="shared" si="265"/>
        <v>0</v>
      </c>
      <c r="N530" s="162">
        <f t="shared" si="265"/>
        <v>0</v>
      </c>
      <c r="O530" s="162">
        <f t="shared" si="265"/>
        <v>0</v>
      </c>
      <c r="P530" s="162">
        <f t="shared" si="265"/>
        <v>1155669</v>
      </c>
      <c r="Q530" s="175">
        <f>L530/H530</f>
        <v>742.7178663239074</v>
      </c>
      <c r="R530" s="30" t="s">
        <v>236</v>
      </c>
      <c r="S530" s="30" t="s">
        <v>236</v>
      </c>
      <c r="T530" s="30" t="s">
        <v>236</v>
      </c>
      <c r="U530" s="189">
        <f>'[82]характеристика мкд'!$L$19</f>
        <v>1179616</v>
      </c>
      <c r="V530" s="189">
        <f>'[82]виды работ '!$C$14</f>
        <v>23947</v>
      </c>
    </row>
    <row r="531" spans="1:22" s="11" customFormat="1" ht="15.75" customHeight="1" x14ac:dyDescent="0.25">
      <c r="A531" s="226" t="s">
        <v>177</v>
      </c>
      <c r="B531" s="227"/>
      <c r="C531" s="227"/>
      <c r="D531" s="227"/>
      <c r="E531" s="228"/>
      <c r="F531" s="291"/>
      <c r="G531" s="291"/>
      <c r="H531" s="291"/>
      <c r="I531" s="291"/>
      <c r="J531" s="291"/>
      <c r="K531" s="291"/>
      <c r="L531" s="291"/>
      <c r="M531" s="291"/>
      <c r="N531" s="291"/>
      <c r="O531" s="291"/>
      <c r="P531" s="291"/>
      <c r="Q531" s="291"/>
      <c r="R531" s="291"/>
      <c r="S531" s="291"/>
      <c r="T531" s="291"/>
      <c r="U531" s="189"/>
      <c r="V531" s="189"/>
    </row>
    <row r="532" spans="1:22" s="11" customFormat="1" ht="13.2" x14ac:dyDescent="0.25">
      <c r="A532" s="161">
        <f>A529+1</f>
        <v>323</v>
      </c>
      <c r="B532" s="145" t="s">
        <v>178</v>
      </c>
      <c r="C532" s="31">
        <v>1976</v>
      </c>
      <c r="D532" s="162"/>
      <c r="E532" s="169" t="s">
        <v>233</v>
      </c>
      <c r="F532" s="161">
        <v>2</v>
      </c>
      <c r="G532" s="161">
        <v>3</v>
      </c>
      <c r="H532" s="162">
        <v>851.9</v>
      </c>
      <c r="I532" s="169">
        <v>850.58</v>
      </c>
      <c r="J532" s="162">
        <v>619.19000000000005</v>
      </c>
      <c r="K532" s="161">
        <v>43</v>
      </c>
      <c r="L532" s="162">
        <f>'виды работ '!C527</f>
        <v>4366502</v>
      </c>
      <c r="M532" s="175">
        <v>0</v>
      </c>
      <c r="N532" s="175">
        <v>0</v>
      </c>
      <c r="O532" s="175">
        <v>0</v>
      </c>
      <c r="P532" s="175">
        <f>L532</f>
        <v>4366502</v>
      </c>
      <c r="Q532" s="175">
        <f>L532/H532</f>
        <v>5125.6039441248977</v>
      </c>
      <c r="R532" s="162">
        <v>14593.7</v>
      </c>
      <c r="S532" s="24" t="s">
        <v>292</v>
      </c>
      <c r="T532" s="169" t="s">
        <v>245</v>
      </c>
      <c r="U532" s="189"/>
      <c r="V532" s="189"/>
    </row>
    <row r="533" spans="1:22" s="11" customFormat="1" ht="13.2" x14ac:dyDescent="0.25">
      <c r="A533" s="289" t="s">
        <v>18</v>
      </c>
      <c r="B533" s="290"/>
      <c r="C533" s="175" t="s">
        <v>236</v>
      </c>
      <c r="D533" s="175" t="s">
        <v>236</v>
      </c>
      <c r="E533" s="175" t="s">
        <v>236</v>
      </c>
      <c r="F533" s="174" t="s">
        <v>236</v>
      </c>
      <c r="G533" s="174" t="s">
        <v>236</v>
      </c>
      <c r="H533" s="162">
        <f t="shared" ref="H533:P533" si="266">SUM(H532:H532)</f>
        <v>851.9</v>
      </c>
      <c r="I533" s="162">
        <f t="shared" si="266"/>
        <v>850.58</v>
      </c>
      <c r="J533" s="162">
        <f t="shared" si="266"/>
        <v>619.19000000000005</v>
      </c>
      <c r="K533" s="161">
        <f t="shared" si="266"/>
        <v>43</v>
      </c>
      <c r="L533" s="162">
        <f t="shared" si="266"/>
        <v>4366502</v>
      </c>
      <c r="M533" s="162">
        <f t="shared" si="266"/>
        <v>0</v>
      </c>
      <c r="N533" s="162">
        <f t="shared" si="266"/>
        <v>0</v>
      </c>
      <c r="O533" s="162">
        <f t="shared" si="266"/>
        <v>0</v>
      </c>
      <c r="P533" s="162">
        <f t="shared" si="266"/>
        <v>4366502</v>
      </c>
      <c r="Q533" s="175">
        <f>L533/H533</f>
        <v>5125.6039441248977</v>
      </c>
      <c r="R533" s="30" t="s">
        <v>236</v>
      </c>
      <c r="S533" s="30" t="s">
        <v>236</v>
      </c>
      <c r="T533" s="30" t="s">
        <v>236</v>
      </c>
      <c r="U533" s="189">
        <f>'[83]характеристика мкд'!$L$17</f>
        <v>4459494</v>
      </c>
      <c r="V533" s="189">
        <f>'[83]виды работ '!$C$12</f>
        <v>92992</v>
      </c>
    </row>
    <row r="534" spans="1:22" s="11" customFormat="1" ht="15.75" customHeight="1" x14ac:dyDescent="0.25">
      <c r="A534" s="226" t="s">
        <v>179</v>
      </c>
      <c r="B534" s="227"/>
      <c r="C534" s="227"/>
      <c r="D534" s="227"/>
      <c r="E534" s="228"/>
      <c r="F534" s="291"/>
      <c r="G534" s="291"/>
      <c r="H534" s="291"/>
      <c r="I534" s="291"/>
      <c r="J534" s="291"/>
      <c r="K534" s="291"/>
      <c r="L534" s="291"/>
      <c r="M534" s="291"/>
      <c r="N534" s="291"/>
      <c r="O534" s="291"/>
      <c r="P534" s="291"/>
      <c r="Q534" s="291"/>
      <c r="R534" s="291"/>
      <c r="S534" s="291"/>
      <c r="T534" s="291"/>
      <c r="U534" s="189"/>
      <c r="V534" s="189"/>
    </row>
    <row r="535" spans="1:22" s="11" customFormat="1" ht="13.2" x14ac:dyDescent="0.25">
      <c r="A535" s="161">
        <f>A532+1</f>
        <v>324</v>
      </c>
      <c r="B535" s="146" t="s">
        <v>527</v>
      </c>
      <c r="C535" s="168">
        <v>1964</v>
      </c>
      <c r="D535" s="168"/>
      <c r="E535" s="169" t="s">
        <v>233</v>
      </c>
      <c r="F535" s="168">
        <v>5</v>
      </c>
      <c r="G535" s="168">
        <v>4</v>
      </c>
      <c r="H535" s="168">
        <v>4728.3</v>
      </c>
      <c r="I535" s="43">
        <v>2563.8000000000002</v>
      </c>
      <c r="J535" s="168">
        <v>1967.71</v>
      </c>
      <c r="K535" s="168">
        <v>134</v>
      </c>
      <c r="L535" s="175">
        <f>'виды работ '!C530</f>
        <v>6572844</v>
      </c>
      <c r="M535" s="175">
        <v>0</v>
      </c>
      <c r="N535" s="175">
        <v>0</v>
      </c>
      <c r="O535" s="175">
        <v>0</v>
      </c>
      <c r="P535" s="175">
        <f>L535</f>
        <v>6572844</v>
      </c>
      <c r="Q535" s="175">
        <f>L535/H535</f>
        <v>1390.1072266988135</v>
      </c>
      <c r="R535" s="162">
        <v>14593.7</v>
      </c>
      <c r="S535" s="24" t="s">
        <v>292</v>
      </c>
      <c r="T535" s="169" t="s">
        <v>245</v>
      </c>
      <c r="U535" s="189"/>
      <c r="V535" s="189"/>
    </row>
    <row r="536" spans="1:22" s="11" customFormat="1" ht="13.2" x14ac:dyDescent="0.25">
      <c r="A536" s="161">
        <f>A535+1</f>
        <v>325</v>
      </c>
      <c r="B536" s="146" t="s">
        <v>528</v>
      </c>
      <c r="C536" s="168">
        <v>1966</v>
      </c>
      <c r="D536" s="168"/>
      <c r="E536" s="169" t="s">
        <v>237</v>
      </c>
      <c r="F536" s="168">
        <v>5</v>
      </c>
      <c r="G536" s="168">
        <v>6</v>
      </c>
      <c r="H536" s="43">
        <v>6924.5</v>
      </c>
      <c r="I536" s="168">
        <v>5163.7</v>
      </c>
      <c r="J536" s="168">
        <v>4423.67</v>
      </c>
      <c r="K536" s="168">
        <v>269</v>
      </c>
      <c r="L536" s="175">
        <f>'виды работ '!C531</f>
        <v>8734671</v>
      </c>
      <c r="M536" s="175">
        <v>0</v>
      </c>
      <c r="N536" s="175">
        <v>0</v>
      </c>
      <c r="O536" s="175">
        <v>0</v>
      </c>
      <c r="P536" s="175">
        <f t="shared" ref="P536:P548" si="267">L536</f>
        <v>8734671</v>
      </c>
      <c r="Q536" s="175">
        <f t="shared" ref="Q536:Q549" si="268">L536/H536</f>
        <v>1261.4154090548054</v>
      </c>
      <c r="R536" s="162">
        <v>14593.7</v>
      </c>
      <c r="S536" s="24" t="s">
        <v>292</v>
      </c>
      <c r="T536" s="169" t="s">
        <v>245</v>
      </c>
      <c r="U536" s="189"/>
      <c r="V536" s="189"/>
    </row>
    <row r="537" spans="1:22" s="11" customFormat="1" ht="13.2" x14ac:dyDescent="0.25">
      <c r="A537" s="161">
        <f t="shared" ref="A537:A548" si="269">A536+1</f>
        <v>326</v>
      </c>
      <c r="B537" s="146" t="s">
        <v>529</v>
      </c>
      <c r="C537" s="168">
        <v>1972</v>
      </c>
      <c r="D537" s="168"/>
      <c r="E537" s="169" t="s">
        <v>233</v>
      </c>
      <c r="F537" s="168">
        <v>2</v>
      </c>
      <c r="G537" s="168">
        <v>2</v>
      </c>
      <c r="H537" s="168">
        <v>743.32</v>
      </c>
      <c r="I537" s="168">
        <v>692.5</v>
      </c>
      <c r="J537" s="168">
        <v>604.70000000000005</v>
      </c>
      <c r="K537" s="168">
        <v>19</v>
      </c>
      <c r="L537" s="175">
        <f>'виды работ '!C532</f>
        <v>2058991</v>
      </c>
      <c r="M537" s="175">
        <v>0</v>
      </c>
      <c r="N537" s="175">
        <v>0</v>
      </c>
      <c r="O537" s="175">
        <v>0</v>
      </c>
      <c r="P537" s="175">
        <f t="shared" si="267"/>
        <v>2058991</v>
      </c>
      <c r="Q537" s="175">
        <f t="shared" si="268"/>
        <v>2769.9927352957002</v>
      </c>
      <c r="R537" s="162">
        <v>14593.7</v>
      </c>
      <c r="S537" s="24" t="s">
        <v>292</v>
      </c>
      <c r="T537" s="169" t="s">
        <v>245</v>
      </c>
      <c r="U537" s="189"/>
      <c r="V537" s="189"/>
    </row>
    <row r="538" spans="1:22" s="11" customFormat="1" ht="13.2" x14ac:dyDescent="0.25">
      <c r="A538" s="161">
        <f t="shared" si="269"/>
        <v>327</v>
      </c>
      <c r="B538" s="146" t="s">
        <v>530</v>
      </c>
      <c r="C538" s="168">
        <v>1970</v>
      </c>
      <c r="D538" s="168"/>
      <c r="E538" s="169" t="s">
        <v>233</v>
      </c>
      <c r="F538" s="168">
        <v>5</v>
      </c>
      <c r="G538" s="168">
        <v>6</v>
      </c>
      <c r="H538" s="26">
        <v>3986.7</v>
      </c>
      <c r="I538" s="168">
        <v>2820.5</v>
      </c>
      <c r="J538" s="168">
        <v>2485.6999999999998</v>
      </c>
      <c r="K538" s="168">
        <v>57</v>
      </c>
      <c r="L538" s="175">
        <f>'виды работ '!C534</f>
        <v>2901830</v>
      </c>
      <c r="M538" s="175">
        <v>0</v>
      </c>
      <c r="N538" s="175">
        <v>0</v>
      </c>
      <c r="O538" s="175">
        <v>0</v>
      </c>
      <c r="P538" s="175">
        <f t="shared" si="267"/>
        <v>2901830</v>
      </c>
      <c r="Q538" s="175">
        <f t="shared" si="268"/>
        <v>727.87769333032338</v>
      </c>
      <c r="R538" s="162">
        <v>14593.7</v>
      </c>
      <c r="S538" s="24" t="s">
        <v>292</v>
      </c>
      <c r="T538" s="169" t="s">
        <v>245</v>
      </c>
      <c r="U538" s="189"/>
      <c r="V538" s="189"/>
    </row>
    <row r="539" spans="1:22" s="11" customFormat="1" ht="13.2" x14ac:dyDescent="0.25">
      <c r="A539" s="161">
        <f t="shared" si="269"/>
        <v>328</v>
      </c>
      <c r="B539" s="146" t="s">
        <v>531</v>
      </c>
      <c r="C539" s="168">
        <v>1970</v>
      </c>
      <c r="D539" s="168"/>
      <c r="E539" s="169" t="s">
        <v>233</v>
      </c>
      <c r="F539" s="168">
        <v>5</v>
      </c>
      <c r="G539" s="168">
        <v>3</v>
      </c>
      <c r="H539" s="168">
        <v>4206.2</v>
      </c>
      <c r="I539" s="26">
        <v>2932.8</v>
      </c>
      <c r="J539" s="168">
        <v>2206.5500000000002</v>
      </c>
      <c r="K539" s="168">
        <v>244</v>
      </c>
      <c r="L539" s="175">
        <f>'виды работ '!C535</f>
        <v>8468190</v>
      </c>
      <c r="M539" s="175">
        <v>0</v>
      </c>
      <c r="N539" s="175">
        <v>0</v>
      </c>
      <c r="O539" s="175">
        <v>0</v>
      </c>
      <c r="P539" s="175">
        <f t="shared" si="267"/>
        <v>8468190</v>
      </c>
      <c r="Q539" s="175">
        <f t="shared" si="268"/>
        <v>2013.2637535067283</v>
      </c>
      <c r="R539" s="162">
        <v>14593.7</v>
      </c>
      <c r="S539" s="24" t="s">
        <v>292</v>
      </c>
      <c r="T539" s="169" t="s">
        <v>245</v>
      </c>
      <c r="U539" s="189"/>
      <c r="V539" s="189"/>
    </row>
    <row r="540" spans="1:22" s="11" customFormat="1" ht="13.2" x14ac:dyDescent="0.25">
      <c r="A540" s="161">
        <f t="shared" si="269"/>
        <v>329</v>
      </c>
      <c r="B540" s="146" t="s">
        <v>532</v>
      </c>
      <c r="C540" s="168">
        <v>1969</v>
      </c>
      <c r="D540" s="168"/>
      <c r="E540" s="169" t="s">
        <v>233</v>
      </c>
      <c r="F540" s="168">
        <v>5</v>
      </c>
      <c r="G540" s="168">
        <v>3</v>
      </c>
      <c r="H540" s="168">
        <v>4218.3999999999996</v>
      </c>
      <c r="I540" s="26">
        <v>3034.9</v>
      </c>
      <c r="J540" s="168">
        <v>2126.2199999999998</v>
      </c>
      <c r="K540" s="168">
        <v>256</v>
      </c>
      <c r="L540" s="175">
        <f>'виды работ '!C536</f>
        <v>6429901</v>
      </c>
      <c r="M540" s="175">
        <v>0</v>
      </c>
      <c r="N540" s="175">
        <v>0</v>
      </c>
      <c r="O540" s="175">
        <v>0</v>
      </c>
      <c r="P540" s="175">
        <f t="shared" si="267"/>
        <v>6429901</v>
      </c>
      <c r="Q540" s="175">
        <f t="shared" si="268"/>
        <v>1524.2511378721792</v>
      </c>
      <c r="R540" s="162">
        <v>14593.7</v>
      </c>
      <c r="S540" s="24" t="s">
        <v>292</v>
      </c>
      <c r="T540" s="169" t="s">
        <v>245</v>
      </c>
      <c r="U540" s="189"/>
      <c r="V540" s="189"/>
    </row>
    <row r="541" spans="1:22" s="11" customFormat="1" ht="13.2" x14ac:dyDescent="0.25">
      <c r="A541" s="161">
        <f t="shared" si="269"/>
        <v>330</v>
      </c>
      <c r="B541" s="146" t="s">
        <v>533</v>
      </c>
      <c r="C541" s="168">
        <v>1972</v>
      </c>
      <c r="D541" s="168"/>
      <c r="E541" s="169" t="s">
        <v>233</v>
      </c>
      <c r="F541" s="168">
        <v>5</v>
      </c>
      <c r="G541" s="168">
        <v>3</v>
      </c>
      <c r="H541" s="168">
        <v>4059.3</v>
      </c>
      <c r="I541" s="26">
        <v>2979.6</v>
      </c>
      <c r="J541" s="168">
        <v>2242.3000000000002</v>
      </c>
      <c r="K541" s="168">
        <v>246</v>
      </c>
      <c r="L541" s="175">
        <f>'виды работ '!C533</f>
        <v>6563303</v>
      </c>
      <c r="M541" s="175">
        <v>0</v>
      </c>
      <c r="N541" s="175">
        <v>0</v>
      </c>
      <c r="O541" s="175">
        <v>0</v>
      </c>
      <c r="P541" s="175">
        <f>L541</f>
        <v>6563303</v>
      </c>
      <c r="Q541" s="175">
        <f>L541/H541</f>
        <v>1616.8558618481018</v>
      </c>
      <c r="R541" s="162">
        <v>14593.7</v>
      </c>
      <c r="S541" s="24" t="s">
        <v>292</v>
      </c>
      <c r="T541" s="169" t="s">
        <v>245</v>
      </c>
      <c r="U541" s="189"/>
      <c r="V541" s="189"/>
    </row>
    <row r="542" spans="1:22" s="11" customFormat="1" ht="13.2" x14ac:dyDescent="0.25">
      <c r="A542" s="161">
        <f t="shared" si="269"/>
        <v>331</v>
      </c>
      <c r="B542" s="146" t="s">
        <v>534</v>
      </c>
      <c r="C542" s="168">
        <v>1974</v>
      </c>
      <c r="D542" s="168"/>
      <c r="E542" s="169" t="s">
        <v>233</v>
      </c>
      <c r="F542" s="168">
        <v>5</v>
      </c>
      <c r="G542" s="168">
        <v>3</v>
      </c>
      <c r="H542" s="168">
        <v>4697.05</v>
      </c>
      <c r="I542" s="43">
        <v>4664.3999999999996</v>
      </c>
      <c r="J542" s="168">
        <v>3556.75</v>
      </c>
      <c r="K542" s="168">
        <v>173</v>
      </c>
      <c r="L542" s="175">
        <f>'виды работ '!C537</f>
        <v>9097209</v>
      </c>
      <c r="M542" s="175">
        <v>0</v>
      </c>
      <c r="N542" s="175">
        <v>0</v>
      </c>
      <c r="O542" s="175">
        <v>0</v>
      </c>
      <c r="P542" s="175">
        <f>L542</f>
        <v>9097209</v>
      </c>
      <c r="Q542" s="175">
        <f>L542/H542</f>
        <v>1936.7920290395034</v>
      </c>
      <c r="R542" s="162">
        <v>14593.7</v>
      </c>
      <c r="S542" s="24" t="s">
        <v>292</v>
      </c>
      <c r="T542" s="169" t="s">
        <v>245</v>
      </c>
      <c r="U542" s="189"/>
      <c r="V542" s="189"/>
    </row>
    <row r="543" spans="1:22" s="11" customFormat="1" ht="13.2" x14ac:dyDescent="0.25">
      <c r="A543" s="161">
        <f t="shared" si="269"/>
        <v>332</v>
      </c>
      <c r="B543" s="146" t="s">
        <v>535</v>
      </c>
      <c r="C543" s="28">
        <v>1916</v>
      </c>
      <c r="D543" s="168"/>
      <c r="E543" s="169" t="s">
        <v>233</v>
      </c>
      <c r="F543" s="28">
        <v>2</v>
      </c>
      <c r="G543" s="168">
        <v>2</v>
      </c>
      <c r="H543" s="43">
        <v>174.4</v>
      </c>
      <c r="I543" s="43">
        <v>174.4</v>
      </c>
      <c r="J543" s="168">
        <v>154</v>
      </c>
      <c r="K543" s="168">
        <v>8</v>
      </c>
      <c r="L543" s="175">
        <f>'виды работ '!C538</f>
        <v>358300</v>
      </c>
      <c r="M543" s="175">
        <v>0</v>
      </c>
      <c r="N543" s="175">
        <v>0</v>
      </c>
      <c r="O543" s="175">
        <v>0</v>
      </c>
      <c r="P543" s="175">
        <f>L543</f>
        <v>358300</v>
      </c>
      <c r="Q543" s="175">
        <f>L543/H543</f>
        <v>2054.4724770642201</v>
      </c>
      <c r="R543" s="162">
        <v>14593.7</v>
      </c>
      <c r="S543" s="24" t="s">
        <v>292</v>
      </c>
      <c r="T543" s="169" t="s">
        <v>245</v>
      </c>
      <c r="U543" s="189"/>
      <c r="V543" s="189"/>
    </row>
    <row r="544" spans="1:22" s="11" customFormat="1" ht="13.2" x14ac:dyDescent="0.25">
      <c r="A544" s="161">
        <f t="shared" si="269"/>
        <v>333</v>
      </c>
      <c r="B544" s="146" t="s">
        <v>536</v>
      </c>
      <c r="C544" s="168">
        <v>1961</v>
      </c>
      <c r="D544" s="168"/>
      <c r="E544" s="169" t="s">
        <v>233</v>
      </c>
      <c r="F544" s="168">
        <v>2</v>
      </c>
      <c r="G544" s="168">
        <v>2</v>
      </c>
      <c r="H544" s="43">
        <v>729.6</v>
      </c>
      <c r="I544" s="168">
        <v>653.9</v>
      </c>
      <c r="J544" s="168">
        <v>349.6</v>
      </c>
      <c r="K544" s="168">
        <v>32</v>
      </c>
      <c r="L544" s="175">
        <f>'виды работ '!C539</f>
        <v>3762026</v>
      </c>
      <c r="M544" s="175">
        <v>0</v>
      </c>
      <c r="N544" s="175">
        <v>0</v>
      </c>
      <c r="O544" s="175">
        <v>0</v>
      </c>
      <c r="P544" s="175">
        <f t="shared" si="267"/>
        <v>3762026</v>
      </c>
      <c r="Q544" s="175">
        <f t="shared" si="268"/>
        <v>5156.2856359649122</v>
      </c>
      <c r="R544" s="162">
        <v>14593.7</v>
      </c>
      <c r="S544" s="24" t="s">
        <v>292</v>
      </c>
      <c r="T544" s="169" t="s">
        <v>245</v>
      </c>
      <c r="U544" s="189"/>
      <c r="V544" s="189"/>
    </row>
    <row r="545" spans="1:22" s="11" customFormat="1" ht="13.2" x14ac:dyDescent="0.25">
      <c r="A545" s="161">
        <f t="shared" si="269"/>
        <v>334</v>
      </c>
      <c r="B545" s="146" t="s">
        <v>537</v>
      </c>
      <c r="C545" s="26">
        <v>1954</v>
      </c>
      <c r="D545" s="26"/>
      <c r="E545" s="169" t="s">
        <v>233</v>
      </c>
      <c r="F545" s="26">
        <v>2</v>
      </c>
      <c r="G545" s="26">
        <v>2</v>
      </c>
      <c r="H545" s="26">
        <v>737.83</v>
      </c>
      <c r="I545" s="28">
        <v>431.73</v>
      </c>
      <c r="J545" s="26">
        <v>205.8</v>
      </c>
      <c r="K545" s="26">
        <v>24</v>
      </c>
      <c r="L545" s="175">
        <f>'виды работ '!C540</f>
        <v>2081968</v>
      </c>
      <c r="M545" s="175">
        <v>0</v>
      </c>
      <c r="N545" s="175">
        <v>0</v>
      </c>
      <c r="O545" s="175">
        <v>0</v>
      </c>
      <c r="P545" s="175">
        <f t="shared" si="267"/>
        <v>2081968</v>
      </c>
      <c r="Q545" s="175">
        <f t="shared" si="268"/>
        <v>2821.7448463738256</v>
      </c>
      <c r="R545" s="162">
        <v>14593.7</v>
      </c>
      <c r="S545" s="24" t="s">
        <v>292</v>
      </c>
      <c r="T545" s="169" t="s">
        <v>245</v>
      </c>
      <c r="U545" s="189"/>
      <c r="V545" s="189"/>
    </row>
    <row r="546" spans="1:22" s="11" customFormat="1" ht="13.2" x14ac:dyDescent="0.25">
      <c r="A546" s="161">
        <f t="shared" si="269"/>
        <v>335</v>
      </c>
      <c r="B546" s="146" t="s">
        <v>538</v>
      </c>
      <c r="C546" s="26">
        <v>1927</v>
      </c>
      <c r="D546" s="26"/>
      <c r="E546" s="169" t="s">
        <v>233</v>
      </c>
      <c r="F546" s="26">
        <v>2</v>
      </c>
      <c r="G546" s="26">
        <v>1</v>
      </c>
      <c r="H546" s="64">
        <v>311</v>
      </c>
      <c r="I546" s="26">
        <v>283.89999999999998</v>
      </c>
      <c r="J546" s="26">
        <v>109.5</v>
      </c>
      <c r="K546" s="26">
        <v>25</v>
      </c>
      <c r="L546" s="175">
        <f>'виды работ '!C541</f>
        <v>1396047</v>
      </c>
      <c r="M546" s="175">
        <v>0</v>
      </c>
      <c r="N546" s="175">
        <v>0</v>
      </c>
      <c r="O546" s="175">
        <v>0</v>
      </c>
      <c r="P546" s="175">
        <f t="shared" si="267"/>
        <v>1396047</v>
      </c>
      <c r="Q546" s="175">
        <f t="shared" si="268"/>
        <v>4488.8971061093243</v>
      </c>
      <c r="R546" s="162">
        <v>14593.7</v>
      </c>
      <c r="S546" s="24" t="s">
        <v>292</v>
      </c>
      <c r="T546" s="169" t="s">
        <v>245</v>
      </c>
      <c r="U546" s="189"/>
      <c r="V546" s="189"/>
    </row>
    <row r="547" spans="1:22" s="11" customFormat="1" ht="13.2" x14ac:dyDescent="0.25">
      <c r="A547" s="161">
        <f t="shared" si="269"/>
        <v>336</v>
      </c>
      <c r="B547" s="146" t="s">
        <v>539</v>
      </c>
      <c r="C547" s="168">
        <v>1969</v>
      </c>
      <c r="D547" s="168"/>
      <c r="E547" s="169" t="s">
        <v>237</v>
      </c>
      <c r="F547" s="168">
        <v>5</v>
      </c>
      <c r="G547" s="168">
        <v>4</v>
      </c>
      <c r="H547" s="168">
        <v>3906.84</v>
      </c>
      <c r="I547" s="168">
        <v>3409.15</v>
      </c>
      <c r="J547" s="168">
        <v>1733.62</v>
      </c>
      <c r="K547" s="168">
        <v>86</v>
      </c>
      <c r="L547" s="175">
        <f>'виды работ '!C542</f>
        <v>3274611</v>
      </c>
      <c r="M547" s="175">
        <v>0</v>
      </c>
      <c r="N547" s="175">
        <v>0</v>
      </c>
      <c r="O547" s="175">
        <v>0</v>
      </c>
      <c r="P547" s="175">
        <f t="shared" si="267"/>
        <v>3274611</v>
      </c>
      <c r="Q547" s="175">
        <f t="shared" si="268"/>
        <v>838.17381822649509</v>
      </c>
      <c r="R547" s="162">
        <v>14593.7</v>
      </c>
      <c r="S547" s="24" t="s">
        <v>292</v>
      </c>
      <c r="T547" s="169" t="s">
        <v>245</v>
      </c>
      <c r="U547" s="189"/>
      <c r="V547" s="189"/>
    </row>
    <row r="548" spans="1:22" s="11" customFormat="1" ht="13.2" x14ac:dyDescent="0.25">
      <c r="A548" s="161">
        <f t="shared" si="269"/>
        <v>337</v>
      </c>
      <c r="B548" s="146" t="s">
        <v>540</v>
      </c>
      <c r="C548" s="168">
        <v>1984</v>
      </c>
      <c r="D548" s="168"/>
      <c r="E548" s="169" t="s">
        <v>237</v>
      </c>
      <c r="F548" s="168">
        <v>3</v>
      </c>
      <c r="G548" s="168">
        <v>4</v>
      </c>
      <c r="H548" s="168">
        <v>1694.5</v>
      </c>
      <c r="I548" s="168">
        <v>979.8</v>
      </c>
      <c r="J548" s="168">
        <v>775.7</v>
      </c>
      <c r="K548" s="168">
        <v>83</v>
      </c>
      <c r="L548" s="175">
        <f>'виды работ '!C543</f>
        <v>5984975</v>
      </c>
      <c r="M548" s="175">
        <v>0</v>
      </c>
      <c r="N548" s="175">
        <v>0</v>
      </c>
      <c r="O548" s="175">
        <v>0</v>
      </c>
      <c r="P548" s="175">
        <f t="shared" si="267"/>
        <v>5984975</v>
      </c>
      <c r="Q548" s="175">
        <f t="shared" si="268"/>
        <v>3532.0005901445852</v>
      </c>
      <c r="R548" s="162">
        <v>14593.7</v>
      </c>
      <c r="S548" s="24" t="s">
        <v>292</v>
      </c>
      <c r="T548" s="169" t="s">
        <v>245</v>
      </c>
      <c r="U548" s="189"/>
      <c r="V548" s="189"/>
    </row>
    <row r="549" spans="1:22" s="11" customFormat="1" ht="13.2" x14ac:dyDescent="0.25">
      <c r="A549" s="289" t="s">
        <v>18</v>
      </c>
      <c r="B549" s="290"/>
      <c r="C549" s="175" t="s">
        <v>236</v>
      </c>
      <c r="D549" s="175" t="s">
        <v>236</v>
      </c>
      <c r="E549" s="175" t="s">
        <v>236</v>
      </c>
      <c r="F549" s="174" t="s">
        <v>236</v>
      </c>
      <c r="G549" s="174" t="s">
        <v>236</v>
      </c>
      <c r="H549" s="162">
        <f t="shared" ref="H549:P549" si="270">SUM(H535:H548)</f>
        <v>41117.94</v>
      </c>
      <c r="I549" s="162">
        <f t="shared" si="270"/>
        <v>30785.08</v>
      </c>
      <c r="J549" s="162">
        <f t="shared" si="270"/>
        <v>22941.819999999996</v>
      </c>
      <c r="K549" s="161">
        <f t="shared" si="270"/>
        <v>1656</v>
      </c>
      <c r="L549" s="162">
        <f>SUM(L535:L548)</f>
        <v>67684866</v>
      </c>
      <c r="M549" s="162">
        <f t="shared" si="270"/>
        <v>0</v>
      </c>
      <c r="N549" s="162">
        <f t="shared" si="270"/>
        <v>0</v>
      </c>
      <c r="O549" s="162">
        <f t="shared" si="270"/>
        <v>0</v>
      </c>
      <c r="P549" s="162">
        <f t="shared" si="270"/>
        <v>67684866</v>
      </c>
      <c r="Q549" s="175">
        <f t="shared" si="268"/>
        <v>1646.1151993509402</v>
      </c>
      <c r="R549" s="30" t="s">
        <v>236</v>
      </c>
      <c r="S549" s="30" t="s">
        <v>236</v>
      </c>
      <c r="T549" s="30" t="s">
        <v>236</v>
      </c>
      <c r="U549" s="189">
        <f>'[84]характеристика мкд'!$L$30</f>
        <v>69112779</v>
      </c>
      <c r="V549" s="189">
        <f>'[84]виды работ '!$C$25</f>
        <v>1427913</v>
      </c>
    </row>
    <row r="550" spans="1:22" s="11" customFormat="1" ht="15.75" customHeight="1" x14ac:dyDescent="0.25">
      <c r="A550" s="226" t="s">
        <v>180</v>
      </c>
      <c r="B550" s="294"/>
      <c r="C550" s="294"/>
      <c r="D550" s="294"/>
      <c r="E550" s="295"/>
      <c r="F550" s="296"/>
      <c r="G550" s="296"/>
      <c r="H550" s="296"/>
      <c r="I550" s="296"/>
      <c r="J550" s="296"/>
      <c r="K550" s="296"/>
      <c r="L550" s="291"/>
      <c r="M550" s="291"/>
      <c r="N550" s="291"/>
      <c r="O550" s="291"/>
      <c r="P550" s="291"/>
      <c r="Q550" s="291"/>
      <c r="R550" s="291"/>
      <c r="S550" s="291"/>
      <c r="T550" s="291"/>
      <c r="U550" s="189"/>
      <c r="V550" s="189"/>
    </row>
    <row r="551" spans="1:22" s="11" customFormat="1" ht="13.2" x14ac:dyDescent="0.25">
      <c r="A551" s="34">
        <f>A548+1</f>
        <v>338</v>
      </c>
      <c r="B551" s="146" t="s">
        <v>541</v>
      </c>
      <c r="C551" s="72">
        <v>1967</v>
      </c>
      <c r="D551" s="72"/>
      <c r="E551" s="169" t="s">
        <v>233</v>
      </c>
      <c r="F551" s="72">
        <v>2</v>
      </c>
      <c r="G551" s="72">
        <v>2</v>
      </c>
      <c r="H551" s="72">
        <v>505.18</v>
      </c>
      <c r="I551" s="72">
        <v>505.18</v>
      </c>
      <c r="J551" s="72">
        <v>233.54</v>
      </c>
      <c r="K551" s="72">
        <v>24</v>
      </c>
      <c r="L551" s="180">
        <f>'виды работ '!C546</f>
        <v>1330937</v>
      </c>
      <c r="M551" s="175">
        <v>0</v>
      </c>
      <c r="N551" s="175">
        <v>0</v>
      </c>
      <c r="O551" s="175">
        <v>0</v>
      </c>
      <c r="P551" s="162">
        <f t="shared" ref="P551:P558" si="271">L551</f>
        <v>1330937</v>
      </c>
      <c r="Q551" s="175">
        <f t="shared" ref="Q551:Q562" si="272">L551/H551</f>
        <v>2634.579753751138</v>
      </c>
      <c r="R551" s="162">
        <v>14593.7</v>
      </c>
      <c r="S551" s="24" t="s">
        <v>292</v>
      </c>
      <c r="T551" s="169" t="s">
        <v>245</v>
      </c>
      <c r="U551" s="189"/>
      <c r="V551" s="189"/>
    </row>
    <row r="552" spans="1:22" s="11" customFormat="1" ht="13.2" x14ac:dyDescent="0.25">
      <c r="A552" s="34">
        <f>A551+1</f>
        <v>339</v>
      </c>
      <c r="B552" s="146" t="s">
        <v>542</v>
      </c>
      <c r="C552" s="72">
        <v>1968</v>
      </c>
      <c r="D552" s="72"/>
      <c r="E552" s="169" t="s">
        <v>268</v>
      </c>
      <c r="F552" s="72">
        <v>2</v>
      </c>
      <c r="G552" s="72">
        <v>2</v>
      </c>
      <c r="H552" s="72">
        <v>263.5</v>
      </c>
      <c r="I552" s="72">
        <v>263.5</v>
      </c>
      <c r="J552" s="72">
        <v>47.8</v>
      </c>
      <c r="K552" s="72">
        <v>7</v>
      </c>
      <c r="L552" s="84">
        <f>'виды работ '!C547</f>
        <v>259042</v>
      </c>
      <c r="M552" s="175">
        <v>0</v>
      </c>
      <c r="N552" s="175">
        <v>0</v>
      </c>
      <c r="O552" s="175">
        <v>0</v>
      </c>
      <c r="P552" s="162">
        <f>L552</f>
        <v>259042</v>
      </c>
      <c r="Q552" s="175">
        <f>L552/H552</f>
        <v>983.08159392789378</v>
      </c>
      <c r="R552" s="162">
        <v>14593.7</v>
      </c>
      <c r="S552" s="24" t="s">
        <v>292</v>
      </c>
      <c r="T552" s="169" t="s">
        <v>245</v>
      </c>
      <c r="U552" s="189"/>
      <c r="V552" s="189"/>
    </row>
    <row r="553" spans="1:22" s="11" customFormat="1" ht="13.2" x14ac:dyDescent="0.25">
      <c r="A553" s="34">
        <f t="shared" ref="A553:A560" si="273">A552+1</f>
        <v>340</v>
      </c>
      <c r="B553" s="146" t="s">
        <v>181</v>
      </c>
      <c r="C553" s="72">
        <v>1968</v>
      </c>
      <c r="D553" s="72"/>
      <c r="E553" s="169" t="s">
        <v>233</v>
      </c>
      <c r="F553" s="72">
        <v>2</v>
      </c>
      <c r="G553" s="72">
        <v>2</v>
      </c>
      <c r="H553" s="72">
        <v>486.5</v>
      </c>
      <c r="I553" s="72">
        <v>486.5</v>
      </c>
      <c r="J553" s="72">
        <v>293.24</v>
      </c>
      <c r="K553" s="72">
        <v>19</v>
      </c>
      <c r="L553" s="84">
        <f>'виды работ '!C548</f>
        <v>261713</v>
      </c>
      <c r="M553" s="175">
        <v>0</v>
      </c>
      <c r="N553" s="175">
        <v>0</v>
      </c>
      <c r="O553" s="175">
        <v>0</v>
      </c>
      <c r="P553" s="162">
        <f t="shared" si="271"/>
        <v>261713</v>
      </c>
      <c r="Q553" s="175">
        <f t="shared" si="272"/>
        <v>537.95066803699899</v>
      </c>
      <c r="R553" s="162">
        <v>14593.7</v>
      </c>
      <c r="S553" s="24" t="s">
        <v>292</v>
      </c>
      <c r="T553" s="169" t="s">
        <v>245</v>
      </c>
      <c r="U553" s="189"/>
      <c r="V553" s="189"/>
    </row>
    <row r="554" spans="1:22" s="11" customFormat="1" ht="13.2" x14ac:dyDescent="0.25">
      <c r="A554" s="34">
        <f t="shared" si="273"/>
        <v>341</v>
      </c>
      <c r="B554" s="146" t="s">
        <v>543</v>
      </c>
      <c r="C554" s="72">
        <v>1962</v>
      </c>
      <c r="D554" s="72"/>
      <c r="E554" s="169" t="s">
        <v>268</v>
      </c>
      <c r="F554" s="72">
        <v>2</v>
      </c>
      <c r="G554" s="72">
        <v>1</v>
      </c>
      <c r="H554" s="72">
        <v>328.2</v>
      </c>
      <c r="I554" s="72">
        <v>328.2</v>
      </c>
      <c r="J554" s="72">
        <v>77.5</v>
      </c>
      <c r="K554" s="72">
        <v>20</v>
      </c>
      <c r="L554" s="84">
        <f>'виды работ '!C549</f>
        <v>260287</v>
      </c>
      <c r="M554" s="175">
        <v>0</v>
      </c>
      <c r="N554" s="175">
        <v>0</v>
      </c>
      <c r="O554" s="175">
        <v>0</v>
      </c>
      <c r="P554" s="162">
        <f t="shared" si="271"/>
        <v>260287</v>
      </c>
      <c r="Q554" s="175">
        <f t="shared" si="272"/>
        <v>793.07434491163929</v>
      </c>
      <c r="R554" s="162">
        <v>14593.7</v>
      </c>
      <c r="S554" s="24" t="s">
        <v>292</v>
      </c>
      <c r="T554" s="169" t="s">
        <v>245</v>
      </c>
      <c r="U554" s="189"/>
      <c r="V554" s="189"/>
    </row>
    <row r="555" spans="1:22" s="11" customFormat="1" ht="13.2" x14ac:dyDescent="0.25">
      <c r="A555" s="34">
        <f t="shared" si="273"/>
        <v>342</v>
      </c>
      <c r="B555" s="146" t="s">
        <v>544</v>
      </c>
      <c r="C555" s="72">
        <v>1962</v>
      </c>
      <c r="D555" s="72"/>
      <c r="E555" s="169" t="s">
        <v>233</v>
      </c>
      <c r="F555" s="72">
        <v>2</v>
      </c>
      <c r="G555" s="72">
        <v>1</v>
      </c>
      <c r="H555" s="72">
        <v>308.14999999999998</v>
      </c>
      <c r="I555" s="72">
        <v>308.14999999999998</v>
      </c>
      <c r="J555" s="72">
        <v>120.42</v>
      </c>
      <c r="K555" s="72">
        <v>24</v>
      </c>
      <c r="L555" s="84">
        <f>'виды работ '!C550</f>
        <v>259902</v>
      </c>
      <c r="M555" s="175">
        <v>0</v>
      </c>
      <c r="N555" s="175">
        <v>0</v>
      </c>
      <c r="O555" s="175">
        <v>0</v>
      </c>
      <c r="P555" s="162">
        <f t="shared" si="271"/>
        <v>259902</v>
      </c>
      <c r="Q555" s="175">
        <f t="shared" si="272"/>
        <v>843.42690248255724</v>
      </c>
      <c r="R555" s="162">
        <v>14593.7</v>
      </c>
      <c r="S555" s="24" t="s">
        <v>292</v>
      </c>
      <c r="T555" s="169" t="s">
        <v>245</v>
      </c>
      <c r="U555" s="189"/>
      <c r="V555" s="189"/>
    </row>
    <row r="556" spans="1:22" s="11" customFormat="1" ht="13.2" x14ac:dyDescent="0.25">
      <c r="A556" s="34">
        <f t="shared" si="273"/>
        <v>343</v>
      </c>
      <c r="B556" s="146" t="s">
        <v>545</v>
      </c>
      <c r="C556" s="72">
        <v>1939</v>
      </c>
      <c r="D556" s="72"/>
      <c r="E556" s="169" t="s">
        <v>268</v>
      </c>
      <c r="F556" s="72">
        <v>2</v>
      </c>
      <c r="G556" s="72">
        <v>1</v>
      </c>
      <c r="H556" s="72">
        <v>114.31</v>
      </c>
      <c r="I556" s="72">
        <v>114.31</v>
      </c>
      <c r="J556" s="72">
        <v>57.17</v>
      </c>
      <c r="K556" s="72">
        <v>6</v>
      </c>
      <c r="L556" s="84">
        <f>'виды работ '!C551</f>
        <v>256164</v>
      </c>
      <c r="M556" s="175">
        <v>0</v>
      </c>
      <c r="N556" s="175">
        <v>0</v>
      </c>
      <c r="O556" s="175">
        <v>0</v>
      </c>
      <c r="P556" s="162">
        <f t="shared" si="271"/>
        <v>256164</v>
      </c>
      <c r="Q556" s="175">
        <f t="shared" si="272"/>
        <v>2240.9587962557957</v>
      </c>
      <c r="R556" s="162">
        <v>14593.7</v>
      </c>
      <c r="S556" s="24" t="s">
        <v>292</v>
      </c>
      <c r="T556" s="169" t="s">
        <v>245</v>
      </c>
      <c r="U556" s="189"/>
      <c r="V556" s="189"/>
    </row>
    <row r="557" spans="1:22" s="11" customFormat="1" ht="13.2" x14ac:dyDescent="0.25">
      <c r="A557" s="34">
        <f t="shared" si="273"/>
        <v>344</v>
      </c>
      <c r="B557" s="146" t="s">
        <v>182</v>
      </c>
      <c r="C557" s="72">
        <v>1948</v>
      </c>
      <c r="D557" s="72"/>
      <c r="E557" s="169" t="s">
        <v>268</v>
      </c>
      <c r="F557" s="72">
        <v>2</v>
      </c>
      <c r="G557" s="72">
        <v>2</v>
      </c>
      <c r="H557" s="28">
        <v>292.2</v>
      </c>
      <c r="I557" s="72">
        <v>254.7</v>
      </c>
      <c r="J557" s="72">
        <v>162.68</v>
      </c>
      <c r="K557" s="72">
        <v>16</v>
      </c>
      <c r="L557" s="84">
        <f>'виды работ '!C552</f>
        <v>258868</v>
      </c>
      <c r="M557" s="175">
        <v>0</v>
      </c>
      <c r="N557" s="175">
        <v>0</v>
      </c>
      <c r="O557" s="175">
        <v>0</v>
      </c>
      <c r="P557" s="162">
        <f t="shared" si="271"/>
        <v>258868</v>
      </c>
      <c r="Q557" s="175">
        <f t="shared" si="272"/>
        <v>885.92744695414103</v>
      </c>
      <c r="R557" s="162">
        <v>14593.7</v>
      </c>
      <c r="S557" s="24" t="s">
        <v>292</v>
      </c>
      <c r="T557" s="169" t="s">
        <v>245</v>
      </c>
      <c r="U557" s="189"/>
      <c r="V557" s="189"/>
    </row>
    <row r="558" spans="1:22" s="11" customFormat="1" ht="13.2" x14ac:dyDescent="0.25">
      <c r="A558" s="34">
        <f t="shared" si="273"/>
        <v>345</v>
      </c>
      <c r="B558" s="146" t="s">
        <v>183</v>
      </c>
      <c r="C558" s="72">
        <v>1940</v>
      </c>
      <c r="D558" s="72"/>
      <c r="E558" s="169" t="s">
        <v>268</v>
      </c>
      <c r="F558" s="72">
        <v>2</v>
      </c>
      <c r="G558" s="72">
        <v>1</v>
      </c>
      <c r="H558" s="72">
        <v>250.9</v>
      </c>
      <c r="I558" s="72">
        <v>250.9</v>
      </c>
      <c r="J558" s="72">
        <v>124.3</v>
      </c>
      <c r="K558" s="72">
        <v>8</v>
      </c>
      <c r="L558" s="84">
        <f>'виды работ '!C553</f>
        <v>258798</v>
      </c>
      <c r="M558" s="175">
        <v>0</v>
      </c>
      <c r="N558" s="175">
        <v>0</v>
      </c>
      <c r="O558" s="175">
        <v>0</v>
      </c>
      <c r="P558" s="162">
        <f t="shared" si="271"/>
        <v>258798</v>
      </c>
      <c r="Q558" s="175">
        <f t="shared" si="272"/>
        <v>1031.4786767636508</v>
      </c>
      <c r="R558" s="162">
        <v>14593.7</v>
      </c>
      <c r="S558" s="24" t="s">
        <v>292</v>
      </c>
      <c r="T558" s="169" t="s">
        <v>245</v>
      </c>
      <c r="U558" s="189"/>
      <c r="V558" s="189"/>
    </row>
    <row r="559" spans="1:22" s="11" customFormat="1" ht="13.2" x14ac:dyDescent="0.25">
      <c r="A559" s="34">
        <f t="shared" si="273"/>
        <v>346</v>
      </c>
      <c r="B559" s="146" t="s">
        <v>184</v>
      </c>
      <c r="C559" s="72">
        <v>1964</v>
      </c>
      <c r="D559" s="72"/>
      <c r="E559" s="169" t="s">
        <v>268</v>
      </c>
      <c r="F559" s="72">
        <v>2</v>
      </c>
      <c r="G559" s="72">
        <v>1</v>
      </c>
      <c r="H559" s="72">
        <v>351.9</v>
      </c>
      <c r="I559" s="72">
        <v>351.9</v>
      </c>
      <c r="J559" s="72">
        <v>48.1</v>
      </c>
      <c r="K559" s="72">
        <v>9</v>
      </c>
      <c r="L559" s="84">
        <f>'виды работ '!C554</f>
        <v>259568</v>
      </c>
      <c r="M559" s="175">
        <v>0</v>
      </c>
      <c r="N559" s="175">
        <v>0</v>
      </c>
      <c r="O559" s="175">
        <v>0</v>
      </c>
      <c r="P559" s="162">
        <f>L559</f>
        <v>259568</v>
      </c>
      <c r="Q559" s="175">
        <f>L559/H559</f>
        <v>737.6186416595624</v>
      </c>
      <c r="R559" s="162">
        <v>14593.7</v>
      </c>
      <c r="S559" s="24" t="s">
        <v>292</v>
      </c>
      <c r="T559" s="169" t="s">
        <v>245</v>
      </c>
      <c r="U559" s="189"/>
      <c r="V559" s="189"/>
    </row>
    <row r="560" spans="1:22" s="11" customFormat="1" ht="13.2" x14ac:dyDescent="0.25">
      <c r="A560" s="34">
        <f t="shared" si="273"/>
        <v>347</v>
      </c>
      <c r="B560" s="146" t="s">
        <v>546</v>
      </c>
      <c r="C560" s="72">
        <v>1940</v>
      </c>
      <c r="D560" s="72"/>
      <c r="E560" s="169" t="s">
        <v>268</v>
      </c>
      <c r="F560" s="72">
        <v>2</v>
      </c>
      <c r="G560" s="72">
        <v>1</v>
      </c>
      <c r="H560" s="72">
        <v>256</v>
      </c>
      <c r="I560" s="72">
        <v>256</v>
      </c>
      <c r="J560" s="72">
        <v>71.099999999999994</v>
      </c>
      <c r="K560" s="72">
        <v>9</v>
      </c>
      <c r="L560" s="84">
        <f>'виды работ '!C555</f>
        <v>258894</v>
      </c>
      <c r="M560" s="175">
        <v>0</v>
      </c>
      <c r="N560" s="175">
        <v>0</v>
      </c>
      <c r="O560" s="175">
        <v>0</v>
      </c>
      <c r="P560" s="162">
        <f>L560</f>
        <v>258894</v>
      </c>
      <c r="Q560" s="175">
        <f>L560/H560</f>
        <v>1011.3046875</v>
      </c>
      <c r="R560" s="162">
        <v>14593.7</v>
      </c>
      <c r="S560" s="24" t="s">
        <v>292</v>
      </c>
      <c r="T560" s="169" t="s">
        <v>245</v>
      </c>
      <c r="U560" s="189"/>
      <c r="V560" s="189"/>
    </row>
    <row r="561" spans="1:22" s="11" customFormat="1" ht="13.2" x14ac:dyDescent="0.25">
      <c r="A561" s="289" t="s">
        <v>18</v>
      </c>
      <c r="B561" s="290"/>
      <c r="C561" s="175" t="s">
        <v>236</v>
      </c>
      <c r="D561" s="175" t="s">
        <v>236</v>
      </c>
      <c r="E561" s="175" t="s">
        <v>236</v>
      </c>
      <c r="F561" s="175" t="s">
        <v>236</v>
      </c>
      <c r="G561" s="175" t="s">
        <v>236</v>
      </c>
      <c r="H561" s="162">
        <f t="shared" ref="H561:P561" si="274">SUM(H551:H560)</f>
        <v>3156.84</v>
      </c>
      <c r="I561" s="162">
        <f t="shared" si="274"/>
        <v>3119.34</v>
      </c>
      <c r="J561" s="162">
        <f t="shared" si="274"/>
        <v>1235.8499999999997</v>
      </c>
      <c r="K561" s="161">
        <f t="shared" si="274"/>
        <v>142</v>
      </c>
      <c r="L561" s="162">
        <f>SUM(L551:L560)</f>
        <v>3664173</v>
      </c>
      <c r="M561" s="162">
        <f t="shared" si="274"/>
        <v>0</v>
      </c>
      <c r="N561" s="162">
        <f t="shared" si="274"/>
        <v>0</v>
      </c>
      <c r="O561" s="162">
        <f t="shared" si="274"/>
        <v>0</v>
      </c>
      <c r="P561" s="162">
        <f t="shared" si="274"/>
        <v>3664173</v>
      </c>
      <c r="Q561" s="175">
        <f t="shared" si="272"/>
        <v>1160.7091268483673</v>
      </c>
      <c r="R561" s="30" t="s">
        <v>236</v>
      </c>
      <c r="S561" s="30" t="s">
        <v>236</v>
      </c>
      <c r="T561" s="30" t="s">
        <v>236</v>
      </c>
      <c r="U561" s="191">
        <f>'[85]характеристика мкд'!$L$26</f>
        <v>3740276</v>
      </c>
      <c r="V561" s="191">
        <f>'[85]виды работ '!$C$21</f>
        <v>76103</v>
      </c>
    </row>
    <row r="562" spans="1:22" s="12" customFormat="1" ht="13.2" x14ac:dyDescent="0.25">
      <c r="A562" s="226" t="s">
        <v>185</v>
      </c>
      <c r="B562" s="227"/>
      <c r="C562" s="228"/>
      <c r="D562" s="164" t="s">
        <v>236</v>
      </c>
      <c r="E562" s="164" t="s">
        <v>236</v>
      </c>
      <c r="F562" s="164" t="s">
        <v>236</v>
      </c>
      <c r="G562" s="164" t="s">
        <v>236</v>
      </c>
      <c r="H562" s="18">
        <f t="shared" ref="H562:P562" si="275">H521+H525+H530+H533+H549+H561</f>
        <v>50014.100000000006</v>
      </c>
      <c r="I562" s="18">
        <f t="shared" si="275"/>
        <v>38934.619999999995</v>
      </c>
      <c r="J562" s="18">
        <f t="shared" si="275"/>
        <v>27418.199999999993</v>
      </c>
      <c r="K562" s="23">
        <f t="shared" si="275"/>
        <v>2121</v>
      </c>
      <c r="L562" s="18">
        <f>L521+L525+L530+L533+L549+L561</f>
        <v>88100742</v>
      </c>
      <c r="M562" s="18">
        <f t="shared" si="275"/>
        <v>0</v>
      </c>
      <c r="N562" s="18">
        <f t="shared" si="275"/>
        <v>0</v>
      </c>
      <c r="O562" s="18">
        <f t="shared" si="275"/>
        <v>0</v>
      </c>
      <c r="P562" s="18">
        <f t="shared" si="275"/>
        <v>88100742</v>
      </c>
      <c r="Q562" s="164">
        <f t="shared" si="272"/>
        <v>1761.5180918980845</v>
      </c>
      <c r="R562" s="35" t="s">
        <v>236</v>
      </c>
      <c r="S562" s="35" t="s">
        <v>236</v>
      </c>
      <c r="T562" s="35" t="s">
        <v>236</v>
      </c>
      <c r="U562" s="18">
        <f>U521+U525+U530+U533+U549+U561</f>
        <v>89960835</v>
      </c>
      <c r="V562" s="18">
        <f>V521+V525+V530+V533+V549+V561</f>
        <v>1860093</v>
      </c>
    </row>
    <row r="563" spans="1:22" s="11" customFormat="1" ht="15" customHeight="1" x14ac:dyDescent="0.25">
      <c r="A563" s="252" t="s">
        <v>108</v>
      </c>
      <c r="B563" s="252"/>
      <c r="C563" s="252"/>
      <c r="D563" s="252"/>
      <c r="E563" s="252"/>
      <c r="F563" s="252"/>
      <c r="G563" s="252"/>
      <c r="H563" s="252"/>
      <c r="I563" s="252"/>
      <c r="J563" s="252"/>
      <c r="K563" s="252"/>
      <c r="L563" s="252"/>
      <c r="M563" s="252"/>
      <c r="N563" s="252"/>
      <c r="O563" s="252"/>
      <c r="P563" s="252"/>
      <c r="Q563" s="252"/>
      <c r="R563" s="252"/>
      <c r="S563" s="252"/>
      <c r="T563" s="252"/>
      <c r="U563" s="184"/>
      <c r="V563" s="184"/>
    </row>
    <row r="564" spans="1:22" s="11" customFormat="1" ht="15.75" customHeight="1" x14ac:dyDescent="0.25">
      <c r="A564" s="221" t="s">
        <v>89</v>
      </c>
      <c r="B564" s="222"/>
      <c r="C564" s="222"/>
      <c r="D564" s="222"/>
      <c r="E564" s="223"/>
      <c r="F564" s="257"/>
      <c r="G564" s="257"/>
      <c r="H564" s="257"/>
      <c r="I564" s="257"/>
      <c r="J564" s="257"/>
      <c r="K564" s="257"/>
      <c r="L564" s="257"/>
      <c r="M564" s="257"/>
      <c r="N564" s="257"/>
      <c r="O564" s="257"/>
      <c r="P564" s="257"/>
      <c r="Q564" s="257"/>
      <c r="R564" s="257"/>
      <c r="S564" s="257"/>
      <c r="T564" s="257"/>
      <c r="U564" s="182"/>
      <c r="V564" s="182"/>
    </row>
    <row r="565" spans="1:22" s="11" customFormat="1" ht="13.2" x14ac:dyDescent="0.25">
      <c r="A565" s="161">
        <f>A560+1</f>
        <v>348</v>
      </c>
      <c r="B565" s="147" t="s">
        <v>109</v>
      </c>
      <c r="C565" s="31">
        <v>1970</v>
      </c>
      <c r="D565" s="162"/>
      <c r="E565" s="169" t="s">
        <v>233</v>
      </c>
      <c r="F565" s="161">
        <v>5</v>
      </c>
      <c r="G565" s="161">
        <v>2</v>
      </c>
      <c r="H565" s="162">
        <v>4678.8999999999996</v>
      </c>
      <c r="I565" s="162">
        <v>4494.8999999999996</v>
      </c>
      <c r="J565" s="162">
        <v>2376.6</v>
      </c>
      <c r="K565" s="161">
        <v>330</v>
      </c>
      <c r="L565" s="162">
        <f>'виды работ '!C560</f>
        <v>525586</v>
      </c>
      <c r="M565" s="175">
        <v>0</v>
      </c>
      <c r="N565" s="175">
        <v>0</v>
      </c>
      <c r="O565" s="175">
        <v>0</v>
      </c>
      <c r="P565" s="162">
        <f t="shared" ref="P565:P567" si="276">L565</f>
        <v>525586</v>
      </c>
      <c r="Q565" s="175">
        <f t="shared" ref="Q565:Q569" si="277">L565/H565</f>
        <v>112.33110346448953</v>
      </c>
      <c r="R565" s="162">
        <v>14593.7</v>
      </c>
      <c r="S565" s="24" t="s">
        <v>292</v>
      </c>
      <c r="T565" s="169" t="s">
        <v>245</v>
      </c>
    </row>
    <row r="566" spans="1:22" s="11" customFormat="1" ht="13.2" x14ac:dyDescent="0.25">
      <c r="A566" s="161">
        <f t="shared" ref="A566:A568" si="278">A565+1</f>
        <v>349</v>
      </c>
      <c r="B566" s="147" t="s">
        <v>110</v>
      </c>
      <c r="C566" s="31">
        <v>1971</v>
      </c>
      <c r="D566" s="162"/>
      <c r="E566" s="169" t="s">
        <v>233</v>
      </c>
      <c r="F566" s="161">
        <v>5</v>
      </c>
      <c r="G566" s="161">
        <v>2</v>
      </c>
      <c r="H566" s="162">
        <v>4828.4399999999996</v>
      </c>
      <c r="I566" s="162">
        <v>3806.34</v>
      </c>
      <c r="J566" s="162">
        <v>1885.8</v>
      </c>
      <c r="K566" s="161">
        <v>321</v>
      </c>
      <c r="L566" s="162">
        <f>'виды работ '!C561</f>
        <v>525586</v>
      </c>
      <c r="M566" s="175">
        <v>0</v>
      </c>
      <c r="N566" s="175">
        <v>0</v>
      </c>
      <c r="O566" s="175">
        <v>0</v>
      </c>
      <c r="P566" s="162">
        <f t="shared" si="276"/>
        <v>525586</v>
      </c>
      <c r="Q566" s="175">
        <f t="shared" si="277"/>
        <v>108.85213443679532</v>
      </c>
      <c r="R566" s="162">
        <v>14593.7</v>
      </c>
      <c r="S566" s="24" t="s">
        <v>292</v>
      </c>
      <c r="T566" s="169" t="s">
        <v>245</v>
      </c>
    </row>
    <row r="567" spans="1:22" s="11" customFormat="1" ht="13.2" x14ac:dyDescent="0.25">
      <c r="A567" s="161">
        <f t="shared" si="278"/>
        <v>350</v>
      </c>
      <c r="B567" s="148" t="s">
        <v>547</v>
      </c>
      <c r="C567" s="31">
        <v>1983</v>
      </c>
      <c r="D567" s="162"/>
      <c r="E567" s="169" t="s">
        <v>233</v>
      </c>
      <c r="F567" s="161">
        <v>9</v>
      </c>
      <c r="G567" s="161">
        <v>2</v>
      </c>
      <c r="H567" s="162">
        <v>6919</v>
      </c>
      <c r="I567" s="162">
        <v>5657.78</v>
      </c>
      <c r="J567" s="162">
        <v>2507.56</v>
      </c>
      <c r="K567" s="161">
        <v>412</v>
      </c>
      <c r="L567" s="162">
        <f>'виды работ '!C562</f>
        <v>456023</v>
      </c>
      <c r="M567" s="175">
        <v>0</v>
      </c>
      <c r="N567" s="175">
        <v>0</v>
      </c>
      <c r="O567" s="175">
        <v>0</v>
      </c>
      <c r="P567" s="162">
        <f t="shared" si="276"/>
        <v>456023</v>
      </c>
      <c r="Q567" s="175">
        <f t="shared" si="277"/>
        <v>65.908801849978317</v>
      </c>
      <c r="R567" s="162">
        <v>14593.7</v>
      </c>
      <c r="S567" s="24" t="s">
        <v>292</v>
      </c>
      <c r="T567" s="169" t="s">
        <v>245</v>
      </c>
      <c r="U567" s="189"/>
      <c r="V567" s="189"/>
    </row>
    <row r="568" spans="1:22" s="11" customFormat="1" ht="13.2" x14ac:dyDescent="0.25">
      <c r="A568" s="161">
        <f t="shared" si="278"/>
        <v>351</v>
      </c>
      <c r="B568" s="148" t="s">
        <v>548</v>
      </c>
      <c r="C568" s="26">
        <v>1969</v>
      </c>
      <c r="D568" s="26"/>
      <c r="E568" s="169" t="s">
        <v>233</v>
      </c>
      <c r="F568" s="26">
        <v>5</v>
      </c>
      <c r="G568" s="26">
        <v>4</v>
      </c>
      <c r="H568" s="26">
        <v>3777.08</v>
      </c>
      <c r="I568" s="26">
        <v>3473.68</v>
      </c>
      <c r="J568" s="26">
        <v>3056.84</v>
      </c>
      <c r="K568" s="26">
        <v>178</v>
      </c>
      <c r="L568" s="162">
        <f>'виды работ '!C563</f>
        <v>1795106</v>
      </c>
      <c r="M568" s="175">
        <v>0</v>
      </c>
      <c r="N568" s="175">
        <v>0</v>
      </c>
      <c r="O568" s="175">
        <v>0</v>
      </c>
      <c r="P568" s="162">
        <f>L568</f>
        <v>1795106</v>
      </c>
      <c r="Q568" s="175">
        <f>L568/H568</f>
        <v>475.26290150063011</v>
      </c>
      <c r="R568" s="162">
        <v>14593.7</v>
      </c>
      <c r="S568" s="24" t="s">
        <v>292</v>
      </c>
      <c r="T568" s="169" t="s">
        <v>245</v>
      </c>
      <c r="U568" s="189"/>
      <c r="V568" s="189"/>
    </row>
    <row r="569" spans="1:22" s="11" customFormat="1" ht="13.2" x14ac:dyDescent="0.25">
      <c r="A569" s="219" t="s">
        <v>18</v>
      </c>
      <c r="B569" s="220"/>
      <c r="C569" s="175" t="s">
        <v>236</v>
      </c>
      <c r="D569" s="175" t="s">
        <v>236</v>
      </c>
      <c r="E569" s="175" t="s">
        <v>236</v>
      </c>
      <c r="F569" s="175" t="s">
        <v>236</v>
      </c>
      <c r="G569" s="175" t="s">
        <v>236</v>
      </c>
      <c r="H569" s="162">
        <f>SUM(H565:H568)</f>
        <v>20203.419999999998</v>
      </c>
      <c r="I569" s="162">
        <f t="shared" ref="I569:P569" si="279">SUM(I565:I568)</f>
        <v>17432.7</v>
      </c>
      <c r="J569" s="162">
        <f t="shared" si="279"/>
        <v>9826.7999999999993</v>
      </c>
      <c r="K569" s="161">
        <f t="shared" si="279"/>
        <v>1241</v>
      </c>
      <c r="L569" s="162">
        <f>SUM(L565:L568)</f>
        <v>3302301</v>
      </c>
      <c r="M569" s="162">
        <f t="shared" si="279"/>
        <v>0</v>
      </c>
      <c r="N569" s="162">
        <f t="shared" si="279"/>
        <v>0</v>
      </c>
      <c r="O569" s="162">
        <f t="shared" si="279"/>
        <v>0</v>
      </c>
      <c r="P569" s="162">
        <f t="shared" si="279"/>
        <v>3302301</v>
      </c>
      <c r="Q569" s="175">
        <f t="shared" si="277"/>
        <v>163.45257387115649</v>
      </c>
      <c r="R569" s="30" t="s">
        <v>236</v>
      </c>
      <c r="S569" s="30" t="s">
        <v>236</v>
      </c>
      <c r="T569" s="30" t="s">
        <v>236</v>
      </c>
      <c r="U569" s="189">
        <f>'[86]характеристика мкд'!$L$20</f>
        <v>3302301</v>
      </c>
      <c r="V569" s="189">
        <f>'[86]виды работ '!$C$15</f>
        <v>0</v>
      </c>
    </row>
    <row r="570" spans="1:22" s="11" customFormat="1" ht="13.2" x14ac:dyDescent="0.25">
      <c r="A570" s="221" t="s">
        <v>111</v>
      </c>
      <c r="B570" s="222"/>
      <c r="C570" s="222"/>
      <c r="D570" s="222"/>
      <c r="E570" s="223"/>
      <c r="F570" s="257"/>
      <c r="G570" s="257"/>
      <c r="H570" s="257"/>
      <c r="I570" s="257"/>
      <c r="J570" s="257"/>
      <c r="K570" s="257"/>
      <c r="L570" s="257"/>
      <c r="M570" s="257"/>
      <c r="N570" s="257"/>
      <c r="O570" s="257"/>
      <c r="P570" s="257"/>
      <c r="Q570" s="257"/>
      <c r="R570" s="257"/>
      <c r="S570" s="257"/>
      <c r="T570" s="257"/>
      <c r="U570" s="189"/>
      <c r="V570" s="189"/>
    </row>
    <row r="571" spans="1:22" s="11" customFormat="1" ht="13.2" x14ac:dyDescent="0.25">
      <c r="A571" s="34">
        <f>A568+1</f>
        <v>352</v>
      </c>
      <c r="B571" s="14" t="s">
        <v>549</v>
      </c>
      <c r="C571" s="169">
        <v>1988</v>
      </c>
      <c r="D571" s="169"/>
      <c r="E571" s="169" t="s">
        <v>237</v>
      </c>
      <c r="F571" s="169">
        <v>9</v>
      </c>
      <c r="G571" s="169">
        <v>5</v>
      </c>
      <c r="H571" s="166">
        <v>12600.8</v>
      </c>
      <c r="I571" s="169">
        <v>10793.4</v>
      </c>
      <c r="J571" s="169">
        <v>8901.0499999999993</v>
      </c>
      <c r="K571" s="174">
        <v>533</v>
      </c>
      <c r="L571" s="162">
        <f>'виды работ '!C566</f>
        <v>11790790</v>
      </c>
      <c r="M571" s="175">
        <v>0</v>
      </c>
      <c r="N571" s="175">
        <v>0</v>
      </c>
      <c r="O571" s="175">
        <v>0</v>
      </c>
      <c r="P571" s="162">
        <f t="shared" ref="P571:P576" si="280">L571</f>
        <v>11790790</v>
      </c>
      <c r="Q571" s="175">
        <f t="shared" ref="Q571:Q577" si="281">L571/H571</f>
        <v>935.71757348739766</v>
      </c>
      <c r="R571" s="162">
        <v>14593.7</v>
      </c>
      <c r="S571" s="24" t="s">
        <v>292</v>
      </c>
      <c r="T571" s="169" t="s">
        <v>245</v>
      </c>
      <c r="U571" s="189"/>
      <c r="V571" s="189"/>
    </row>
    <row r="572" spans="1:22" s="11" customFormat="1" ht="13.2" x14ac:dyDescent="0.25">
      <c r="A572" s="34">
        <f>A571+1</f>
        <v>353</v>
      </c>
      <c r="B572" s="14" t="s">
        <v>550</v>
      </c>
      <c r="C572" s="169">
        <v>1961</v>
      </c>
      <c r="D572" s="169"/>
      <c r="E572" s="169" t="s">
        <v>233</v>
      </c>
      <c r="F572" s="169">
        <v>2</v>
      </c>
      <c r="G572" s="169">
        <v>2</v>
      </c>
      <c r="H572" s="166">
        <v>512.1</v>
      </c>
      <c r="I572" s="169">
        <v>436.9</v>
      </c>
      <c r="J572" s="169">
        <v>364</v>
      </c>
      <c r="K572" s="174">
        <v>17</v>
      </c>
      <c r="L572" s="162">
        <f>'виды работ '!C567</f>
        <v>5075973</v>
      </c>
      <c r="M572" s="175">
        <v>0</v>
      </c>
      <c r="N572" s="175">
        <v>0</v>
      </c>
      <c r="O572" s="175">
        <v>0</v>
      </c>
      <c r="P572" s="162">
        <f t="shared" si="280"/>
        <v>5075973</v>
      </c>
      <c r="Q572" s="175">
        <f t="shared" si="281"/>
        <v>9912.073813708259</v>
      </c>
      <c r="R572" s="162">
        <v>14593.7</v>
      </c>
      <c r="S572" s="24" t="s">
        <v>292</v>
      </c>
      <c r="T572" s="169" t="s">
        <v>245</v>
      </c>
      <c r="U572" s="189"/>
      <c r="V572" s="189"/>
    </row>
    <row r="573" spans="1:22" s="11" customFormat="1" ht="13.2" x14ac:dyDescent="0.25">
      <c r="A573" s="34">
        <f t="shared" ref="A573:A576" si="282">A572+1</f>
        <v>354</v>
      </c>
      <c r="B573" s="14" t="s">
        <v>551</v>
      </c>
      <c r="C573" s="169">
        <v>1970</v>
      </c>
      <c r="D573" s="169"/>
      <c r="E573" s="169" t="s">
        <v>233</v>
      </c>
      <c r="F573" s="169">
        <v>2</v>
      </c>
      <c r="G573" s="169">
        <v>2</v>
      </c>
      <c r="H573" s="166">
        <v>537</v>
      </c>
      <c r="I573" s="169">
        <v>518.4</v>
      </c>
      <c r="J573" s="169">
        <v>152.69999999999999</v>
      </c>
      <c r="K573" s="174">
        <v>42</v>
      </c>
      <c r="L573" s="162">
        <f>'виды работ '!C568</f>
        <v>4103131</v>
      </c>
      <c r="M573" s="175">
        <v>0</v>
      </c>
      <c r="N573" s="175">
        <v>0</v>
      </c>
      <c r="O573" s="175">
        <v>0</v>
      </c>
      <c r="P573" s="162">
        <f t="shared" si="280"/>
        <v>4103131</v>
      </c>
      <c r="Q573" s="175">
        <f t="shared" si="281"/>
        <v>7640.8398510242087</v>
      </c>
      <c r="R573" s="162">
        <v>14593.7</v>
      </c>
      <c r="S573" s="24" t="s">
        <v>292</v>
      </c>
      <c r="T573" s="169" t="s">
        <v>245</v>
      </c>
      <c r="U573" s="189"/>
      <c r="V573" s="189"/>
    </row>
    <row r="574" spans="1:22" s="11" customFormat="1" ht="13.2" x14ac:dyDescent="0.25">
      <c r="A574" s="34">
        <f t="shared" si="282"/>
        <v>355</v>
      </c>
      <c r="B574" s="14" t="s">
        <v>552</v>
      </c>
      <c r="C574" s="169">
        <v>1970</v>
      </c>
      <c r="D574" s="169"/>
      <c r="E574" s="169" t="s">
        <v>233</v>
      </c>
      <c r="F574" s="169">
        <v>2</v>
      </c>
      <c r="G574" s="169">
        <v>2</v>
      </c>
      <c r="H574" s="166">
        <v>560.9</v>
      </c>
      <c r="I574" s="169">
        <v>532.29999999999995</v>
      </c>
      <c r="J574" s="169">
        <v>179.5</v>
      </c>
      <c r="K574" s="174">
        <v>36</v>
      </c>
      <c r="L574" s="162">
        <f>'виды работ '!C569</f>
        <v>4103743</v>
      </c>
      <c r="M574" s="175">
        <v>0</v>
      </c>
      <c r="N574" s="175">
        <v>0</v>
      </c>
      <c r="O574" s="175">
        <v>0</v>
      </c>
      <c r="P574" s="162">
        <f t="shared" si="280"/>
        <v>4103743</v>
      </c>
      <c r="Q574" s="175">
        <f t="shared" si="281"/>
        <v>7316.3540738099482</v>
      </c>
      <c r="R574" s="162">
        <v>14593.7</v>
      </c>
      <c r="S574" s="24" t="s">
        <v>292</v>
      </c>
      <c r="T574" s="169" t="s">
        <v>245</v>
      </c>
      <c r="U574" s="189"/>
      <c r="V574" s="189"/>
    </row>
    <row r="575" spans="1:22" s="11" customFormat="1" ht="13.2" x14ac:dyDescent="0.25">
      <c r="A575" s="34">
        <f t="shared" si="282"/>
        <v>356</v>
      </c>
      <c r="B575" s="14" t="s">
        <v>553</v>
      </c>
      <c r="C575" s="169">
        <v>1970</v>
      </c>
      <c r="D575" s="169"/>
      <c r="E575" s="169" t="s">
        <v>233</v>
      </c>
      <c r="F575" s="169">
        <v>2</v>
      </c>
      <c r="G575" s="169">
        <v>2</v>
      </c>
      <c r="H575" s="166">
        <v>575.5</v>
      </c>
      <c r="I575" s="166">
        <v>529.5</v>
      </c>
      <c r="J575" s="169">
        <v>304.7</v>
      </c>
      <c r="K575" s="174">
        <v>28</v>
      </c>
      <c r="L575" s="162">
        <f>'виды работ '!C570</f>
        <v>4103169</v>
      </c>
      <c r="M575" s="175">
        <v>0</v>
      </c>
      <c r="N575" s="175">
        <v>0</v>
      </c>
      <c r="O575" s="175">
        <v>0</v>
      </c>
      <c r="P575" s="162">
        <f t="shared" si="280"/>
        <v>4103169</v>
      </c>
      <c r="Q575" s="175">
        <f t="shared" si="281"/>
        <v>7129.7463075586447</v>
      </c>
      <c r="R575" s="162">
        <v>14593.7</v>
      </c>
      <c r="S575" s="24" t="s">
        <v>292</v>
      </c>
      <c r="T575" s="169" t="s">
        <v>245</v>
      </c>
      <c r="U575" s="189"/>
      <c r="V575" s="189"/>
    </row>
    <row r="576" spans="1:22" s="11" customFormat="1" ht="13.2" x14ac:dyDescent="0.25">
      <c r="A576" s="34">
        <f t="shared" si="282"/>
        <v>357</v>
      </c>
      <c r="B576" s="14" t="s">
        <v>554</v>
      </c>
      <c r="C576" s="169">
        <v>1970</v>
      </c>
      <c r="D576" s="169"/>
      <c r="E576" s="169" t="s">
        <v>233</v>
      </c>
      <c r="F576" s="169">
        <v>2</v>
      </c>
      <c r="G576" s="169">
        <v>2</v>
      </c>
      <c r="H576" s="166">
        <v>578.12</v>
      </c>
      <c r="I576" s="169">
        <v>528.5</v>
      </c>
      <c r="J576" s="169">
        <v>112.8</v>
      </c>
      <c r="K576" s="174">
        <v>30</v>
      </c>
      <c r="L576" s="162">
        <f>'виды работ '!C571</f>
        <v>4104316</v>
      </c>
      <c r="M576" s="175">
        <v>0</v>
      </c>
      <c r="N576" s="175">
        <v>0</v>
      </c>
      <c r="O576" s="175">
        <v>0</v>
      </c>
      <c r="P576" s="162">
        <f t="shared" si="280"/>
        <v>4104316</v>
      </c>
      <c r="Q576" s="175">
        <f t="shared" si="281"/>
        <v>7099.4188057842666</v>
      </c>
      <c r="R576" s="162">
        <v>14593.7</v>
      </c>
      <c r="S576" s="24" t="s">
        <v>292</v>
      </c>
      <c r="T576" s="169" t="s">
        <v>245</v>
      </c>
      <c r="U576" s="189"/>
      <c r="V576" s="189"/>
    </row>
    <row r="577" spans="1:22" s="11" customFormat="1" ht="13.2" x14ac:dyDescent="0.25">
      <c r="A577" s="219" t="s">
        <v>18</v>
      </c>
      <c r="B577" s="220"/>
      <c r="C577" s="175" t="s">
        <v>236</v>
      </c>
      <c r="D577" s="175" t="s">
        <v>236</v>
      </c>
      <c r="E577" s="175" t="s">
        <v>236</v>
      </c>
      <c r="F577" s="174" t="s">
        <v>236</v>
      </c>
      <c r="G577" s="174" t="s">
        <v>236</v>
      </c>
      <c r="H577" s="162">
        <f>SUM(H571:H576)</f>
        <v>15364.42</v>
      </c>
      <c r="I577" s="162">
        <f t="shared" ref="I577:P577" si="283">SUM(I571:I576)</f>
        <v>13338.999999999998</v>
      </c>
      <c r="J577" s="162">
        <f t="shared" si="283"/>
        <v>10014.75</v>
      </c>
      <c r="K577" s="161">
        <f t="shared" si="283"/>
        <v>686</v>
      </c>
      <c r="L577" s="162">
        <f>SUM(L571:L576)</f>
        <v>33281122</v>
      </c>
      <c r="M577" s="162">
        <f t="shared" si="283"/>
        <v>0</v>
      </c>
      <c r="N577" s="162">
        <f t="shared" si="283"/>
        <v>0</v>
      </c>
      <c r="O577" s="162">
        <f t="shared" si="283"/>
        <v>0</v>
      </c>
      <c r="P577" s="162">
        <f t="shared" si="283"/>
        <v>33281122</v>
      </c>
      <c r="Q577" s="175">
        <f t="shared" si="281"/>
        <v>2166.1163909864481</v>
      </c>
      <c r="R577" s="30" t="s">
        <v>236</v>
      </c>
      <c r="S577" s="30" t="s">
        <v>236</v>
      </c>
      <c r="T577" s="30" t="s">
        <v>236</v>
      </c>
      <c r="U577" s="189">
        <f>'[87]характеристика мкд'!$L$22</f>
        <v>33954250</v>
      </c>
      <c r="V577" s="189">
        <f>'[87]виды работ '!$C$17</f>
        <v>673128</v>
      </c>
    </row>
    <row r="578" spans="1:22" s="11" customFormat="1" ht="18" customHeight="1" x14ac:dyDescent="0.25">
      <c r="A578" s="221" t="s">
        <v>112</v>
      </c>
      <c r="B578" s="250"/>
      <c r="C578" s="250"/>
      <c r="D578" s="250"/>
      <c r="E578" s="251"/>
      <c r="F578" s="297"/>
      <c r="G578" s="297"/>
      <c r="H578" s="297"/>
      <c r="I578" s="297"/>
      <c r="J578" s="297"/>
      <c r="K578" s="297"/>
      <c r="L578" s="298"/>
      <c r="M578" s="298"/>
      <c r="N578" s="298"/>
      <c r="O578" s="298"/>
      <c r="P578" s="298"/>
      <c r="Q578" s="298"/>
      <c r="R578" s="298"/>
      <c r="S578" s="298"/>
      <c r="T578" s="298"/>
      <c r="U578" s="189"/>
      <c r="V578" s="189"/>
    </row>
    <row r="579" spans="1:22" s="11" customFormat="1" ht="13.2" x14ac:dyDescent="0.25">
      <c r="A579" s="149">
        <f>A576+1</f>
        <v>358</v>
      </c>
      <c r="B579" s="14" t="s">
        <v>555</v>
      </c>
      <c r="C579" s="169">
        <v>1973</v>
      </c>
      <c r="D579" s="169"/>
      <c r="E579" s="169" t="s">
        <v>233</v>
      </c>
      <c r="F579" s="169">
        <v>2</v>
      </c>
      <c r="G579" s="169">
        <v>2</v>
      </c>
      <c r="H579" s="169">
        <v>739.8</v>
      </c>
      <c r="I579" s="169">
        <v>445.7</v>
      </c>
      <c r="J579" s="169">
        <v>445.7</v>
      </c>
      <c r="K579" s="169">
        <v>36</v>
      </c>
      <c r="L579" s="84">
        <f>'виды работ '!C574</f>
        <v>1673213</v>
      </c>
      <c r="M579" s="175">
        <v>0</v>
      </c>
      <c r="N579" s="175">
        <v>0</v>
      </c>
      <c r="O579" s="175">
        <v>0</v>
      </c>
      <c r="P579" s="162">
        <f>L579</f>
        <v>1673213</v>
      </c>
      <c r="Q579" s="175">
        <f>L579/H579</f>
        <v>2261.7099216004326</v>
      </c>
      <c r="R579" s="162">
        <v>14593.7</v>
      </c>
      <c r="S579" s="24" t="s">
        <v>292</v>
      </c>
      <c r="T579" s="169" t="s">
        <v>245</v>
      </c>
      <c r="U579" s="189"/>
      <c r="V579" s="189"/>
    </row>
    <row r="580" spans="1:22" s="11" customFormat="1" ht="13.2" x14ac:dyDescent="0.25">
      <c r="A580" s="149">
        <f>A579+1</f>
        <v>359</v>
      </c>
      <c r="B580" s="14" t="s">
        <v>556</v>
      </c>
      <c r="C580" s="169">
        <v>1974</v>
      </c>
      <c r="D580" s="169"/>
      <c r="E580" s="169" t="s">
        <v>233</v>
      </c>
      <c r="F580" s="169">
        <v>5</v>
      </c>
      <c r="G580" s="169">
        <v>3</v>
      </c>
      <c r="H580" s="169">
        <v>2521</v>
      </c>
      <c r="I580" s="169">
        <v>1620.8</v>
      </c>
      <c r="J580" s="169">
        <v>1620.8</v>
      </c>
      <c r="K580" s="169">
        <v>137</v>
      </c>
      <c r="L580" s="84">
        <f>'виды работ '!C575</f>
        <v>2392168</v>
      </c>
      <c r="M580" s="175">
        <v>0</v>
      </c>
      <c r="N580" s="175">
        <v>0</v>
      </c>
      <c r="O580" s="175">
        <v>0</v>
      </c>
      <c r="P580" s="162">
        <f>L580</f>
        <v>2392168</v>
      </c>
      <c r="Q580" s="175">
        <f>L580/H580</f>
        <v>948.89646965489885</v>
      </c>
      <c r="R580" s="162">
        <v>14593.7</v>
      </c>
      <c r="S580" s="24" t="s">
        <v>292</v>
      </c>
      <c r="T580" s="169" t="s">
        <v>245</v>
      </c>
      <c r="U580" s="189"/>
      <c r="V580" s="189"/>
    </row>
    <row r="581" spans="1:22" s="11" customFormat="1" ht="13.2" x14ac:dyDescent="0.25">
      <c r="A581" s="219" t="s">
        <v>18</v>
      </c>
      <c r="B581" s="299"/>
      <c r="C581" s="98" t="s">
        <v>236</v>
      </c>
      <c r="D581" s="98" t="s">
        <v>236</v>
      </c>
      <c r="E581" s="98" t="s">
        <v>236</v>
      </c>
      <c r="F581" s="98" t="s">
        <v>236</v>
      </c>
      <c r="G581" s="98" t="s">
        <v>236</v>
      </c>
      <c r="H581" s="50">
        <f>SUM(H579:H580)</f>
        <v>3260.8</v>
      </c>
      <c r="I581" s="50">
        <f t="shared" ref="I581:P581" si="284">SUM(I579:I580)</f>
        <v>2066.5</v>
      </c>
      <c r="J581" s="50">
        <f t="shared" si="284"/>
        <v>2066.5</v>
      </c>
      <c r="K581" s="85">
        <f t="shared" si="284"/>
        <v>173</v>
      </c>
      <c r="L581" s="50">
        <f>SUM(L579:L580)</f>
        <v>4065381</v>
      </c>
      <c r="M581" s="50">
        <f t="shared" si="284"/>
        <v>0</v>
      </c>
      <c r="N581" s="50">
        <f t="shared" si="284"/>
        <v>0</v>
      </c>
      <c r="O581" s="50">
        <f t="shared" si="284"/>
        <v>0</v>
      </c>
      <c r="P581" s="50">
        <f t="shared" si="284"/>
        <v>4065381</v>
      </c>
      <c r="Q581" s="175">
        <f>L581/H581</f>
        <v>1246.7434371933268</v>
      </c>
      <c r="R581" s="30" t="s">
        <v>236</v>
      </c>
      <c r="S581" s="30" t="s">
        <v>236</v>
      </c>
      <c r="T581" s="30" t="s">
        <v>236</v>
      </c>
      <c r="U581" s="189">
        <f>'[88]характеристика мкд'!$L$18</f>
        <v>4151799</v>
      </c>
      <c r="V581" s="189">
        <f>'[88]виды работ '!$C$13</f>
        <v>86418</v>
      </c>
    </row>
    <row r="582" spans="1:22" s="11" customFormat="1" ht="13.2" x14ac:dyDescent="0.25">
      <c r="A582" s="266" t="s">
        <v>113</v>
      </c>
      <c r="B582" s="266"/>
      <c r="C582" s="266"/>
      <c r="D582" s="266"/>
      <c r="E582" s="266"/>
      <c r="F582" s="297"/>
      <c r="G582" s="297"/>
      <c r="H582" s="297"/>
      <c r="I582" s="297"/>
      <c r="J582" s="297"/>
      <c r="K582" s="297"/>
      <c r="L582" s="298"/>
      <c r="M582" s="298"/>
      <c r="N582" s="298"/>
      <c r="O582" s="298"/>
      <c r="P582" s="298"/>
      <c r="Q582" s="298"/>
      <c r="R582" s="298"/>
      <c r="S582" s="298"/>
      <c r="T582" s="298"/>
      <c r="U582" s="189"/>
      <c r="V582" s="189"/>
    </row>
    <row r="583" spans="1:22" s="11" customFormat="1" ht="13.2" x14ac:dyDescent="0.25">
      <c r="A583" s="34">
        <f>A580+1</f>
        <v>360</v>
      </c>
      <c r="B583" s="14" t="s">
        <v>557</v>
      </c>
      <c r="C583" s="168">
        <v>1976</v>
      </c>
      <c r="D583" s="168"/>
      <c r="E583" s="169" t="s">
        <v>233</v>
      </c>
      <c r="F583" s="168">
        <v>3</v>
      </c>
      <c r="G583" s="168">
        <v>3</v>
      </c>
      <c r="H583" s="168">
        <v>1511.6</v>
      </c>
      <c r="I583" s="168">
        <v>756.27</v>
      </c>
      <c r="J583" s="168">
        <v>671.2</v>
      </c>
      <c r="K583" s="168">
        <v>48</v>
      </c>
      <c r="L583" s="50">
        <f>'виды работ '!C578</f>
        <v>5081045</v>
      </c>
      <c r="M583" s="175">
        <v>0</v>
      </c>
      <c r="N583" s="175">
        <v>0</v>
      </c>
      <c r="O583" s="175">
        <v>0</v>
      </c>
      <c r="P583" s="162">
        <f t="shared" ref="P583:P592" si="285">L583</f>
        <v>5081045</v>
      </c>
      <c r="Q583" s="175">
        <f t="shared" ref="Q583:Q592" si="286">L583/H583</f>
        <v>3361.3687483461235</v>
      </c>
      <c r="R583" s="162">
        <v>14593.7</v>
      </c>
      <c r="S583" s="24" t="s">
        <v>292</v>
      </c>
      <c r="T583" s="169" t="s">
        <v>245</v>
      </c>
      <c r="U583" s="189"/>
      <c r="V583" s="189"/>
    </row>
    <row r="584" spans="1:22" s="11" customFormat="1" ht="13.2" x14ac:dyDescent="0.25">
      <c r="A584" s="174">
        <f>A583+1</f>
        <v>361</v>
      </c>
      <c r="B584" s="14" t="s">
        <v>558</v>
      </c>
      <c r="C584" s="168">
        <v>1986</v>
      </c>
      <c r="D584" s="168"/>
      <c r="E584" s="169" t="s">
        <v>233</v>
      </c>
      <c r="F584" s="168">
        <v>4</v>
      </c>
      <c r="G584" s="168">
        <v>1</v>
      </c>
      <c r="H584" s="168">
        <v>726.8</v>
      </c>
      <c r="I584" s="168">
        <v>481.1</v>
      </c>
      <c r="J584" s="168">
        <v>293</v>
      </c>
      <c r="K584" s="168">
        <v>51</v>
      </c>
      <c r="L584" s="50">
        <f>'виды работ '!C579</f>
        <v>3490853</v>
      </c>
      <c r="M584" s="175">
        <v>0</v>
      </c>
      <c r="N584" s="175">
        <v>0</v>
      </c>
      <c r="O584" s="175">
        <v>0</v>
      </c>
      <c r="P584" s="162">
        <f>L584</f>
        <v>3490853</v>
      </c>
      <c r="Q584" s="175">
        <f>L584/H584</f>
        <v>4803.0448541552014</v>
      </c>
      <c r="R584" s="162">
        <v>14593.7</v>
      </c>
      <c r="S584" s="24" t="s">
        <v>292</v>
      </c>
      <c r="T584" s="169" t="s">
        <v>245</v>
      </c>
      <c r="U584" s="189"/>
      <c r="V584" s="189"/>
    </row>
    <row r="585" spans="1:22" s="11" customFormat="1" ht="13.2" x14ac:dyDescent="0.25">
      <c r="A585" s="174">
        <f t="shared" ref="A585:A593" si="287">A584+1</f>
        <v>362</v>
      </c>
      <c r="B585" s="14" t="s">
        <v>559</v>
      </c>
      <c r="C585" s="168">
        <v>1972</v>
      </c>
      <c r="D585" s="168"/>
      <c r="E585" s="169" t="s">
        <v>233</v>
      </c>
      <c r="F585" s="168">
        <v>2</v>
      </c>
      <c r="G585" s="168">
        <v>3</v>
      </c>
      <c r="H585" s="168">
        <v>534.70000000000005</v>
      </c>
      <c r="I585" s="168">
        <v>285.2</v>
      </c>
      <c r="J585" s="168">
        <v>247.3</v>
      </c>
      <c r="K585" s="168">
        <v>23</v>
      </c>
      <c r="L585" s="50">
        <f>'виды работ '!C580</f>
        <v>5409499</v>
      </c>
      <c r="M585" s="175">
        <v>0</v>
      </c>
      <c r="N585" s="175">
        <v>0</v>
      </c>
      <c r="O585" s="175">
        <v>0</v>
      </c>
      <c r="P585" s="162">
        <f t="shared" si="285"/>
        <v>5409499</v>
      </c>
      <c r="Q585" s="175">
        <f t="shared" si="286"/>
        <v>10116.886104357583</v>
      </c>
      <c r="R585" s="162">
        <v>14593.7</v>
      </c>
      <c r="S585" s="24" t="s">
        <v>292</v>
      </c>
      <c r="T585" s="169" t="s">
        <v>245</v>
      </c>
      <c r="U585" s="189"/>
      <c r="V585" s="189"/>
    </row>
    <row r="586" spans="1:22" s="11" customFormat="1" ht="13.2" x14ac:dyDescent="0.25">
      <c r="A586" s="174">
        <f t="shared" si="287"/>
        <v>363</v>
      </c>
      <c r="B586" s="14" t="s">
        <v>560</v>
      </c>
      <c r="C586" s="168">
        <v>1974</v>
      </c>
      <c r="D586" s="168"/>
      <c r="E586" s="169" t="s">
        <v>233</v>
      </c>
      <c r="F586" s="168">
        <v>2</v>
      </c>
      <c r="G586" s="168">
        <v>3</v>
      </c>
      <c r="H586" s="168">
        <v>858.2</v>
      </c>
      <c r="I586" s="168">
        <v>487.91</v>
      </c>
      <c r="J586" s="168">
        <v>377.4</v>
      </c>
      <c r="K586" s="168">
        <v>41</v>
      </c>
      <c r="L586" s="50">
        <f>'виды работ '!C581</f>
        <v>7914804</v>
      </c>
      <c r="M586" s="175">
        <v>0</v>
      </c>
      <c r="N586" s="175">
        <v>0</v>
      </c>
      <c r="O586" s="175">
        <v>0</v>
      </c>
      <c r="P586" s="162">
        <f t="shared" si="285"/>
        <v>7914804</v>
      </c>
      <c r="Q586" s="175">
        <f t="shared" si="286"/>
        <v>9222.5635050104866</v>
      </c>
      <c r="R586" s="162">
        <v>14593.7</v>
      </c>
      <c r="S586" s="24" t="s">
        <v>292</v>
      </c>
      <c r="T586" s="169" t="s">
        <v>245</v>
      </c>
      <c r="U586" s="189"/>
      <c r="V586" s="189"/>
    </row>
    <row r="587" spans="1:22" s="11" customFormat="1" ht="13.2" x14ac:dyDescent="0.25">
      <c r="A587" s="174">
        <f t="shared" si="287"/>
        <v>364</v>
      </c>
      <c r="B587" s="14" t="s">
        <v>561</v>
      </c>
      <c r="C587" s="169">
        <v>1966</v>
      </c>
      <c r="D587" s="168"/>
      <c r="E587" s="169" t="s">
        <v>233</v>
      </c>
      <c r="F587" s="168">
        <v>2</v>
      </c>
      <c r="G587" s="168">
        <v>2</v>
      </c>
      <c r="H587" s="28">
        <v>337</v>
      </c>
      <c r="I587" s="28">
        <v>337</v>
      </c>
      <c r="J587" s="168">
        <v>285.2</v>
      </c>
      <c r="K587" s="169">
        <v>14</v>
      </c>
      <c r="L587" s="50">
        <f>'виды работ '!C582</f>
        <v>2064254</v>
      </c>
      <c r="M587" s="175">
        <v>0</v>
      </c>
      <c r="N587" s="175">
        <v>0</v>
      </c>
      <c r="O587" s="175">
        <v>0</v>
      </c>
      <c r="P587" s="162">
        <f t="shared" si="285"/>
        <v>2064254</v>
      </c>
      <c r="Q587" s="175">
        <f t="shared" si="286"/>
        <v>6125.3827893175076</v>
      </c>
      <c r="R587" s="162">
        <v>14593.7</v>
      </c>
      <c r="S587" s="24" t="s">
        <v>292</v>
      </c>
      <c r="T587" s="169" t="s">
        <v>245</v>
      </c>
      <c r="U587" s="189"/>
      <c r="V587" s="189"/>
    </row>
    <row r="588" spans="1:22" s="11" customFormat="1" ht="13.2" x14ac:dyDescent="0.25">
      <c r="A588" s="174">
        <f t="shared" si="287"/>
        <v>365</v>
      </c>
      <c r="B588" s="14" t="s">
        <v>562</v>
      </c>
      <c r="C588" s="169">
        <v>1966</v>
      </c>
      <c r="D588" s="168"/>
      <c r="E588" s="169" t="s">
        <v>233</v>
      </c>
      <c r="F588" s="168">
        <v>2</v>
      </c>
      <c r="G588" s="168">
        <v>1</v>
      </c>
      <c r="H588" s="28">
        <v>320.89999999999998</v>
      </c>
      <c r="I588" s="168">
        <v>212.14</v>
      </c>
      <c r="J588" s="168">
        <v>384.3</v>
      </c>
      <c r="K588" s="169">
        <v>22</v>
      </c>
      <c r="L588" s="50">
        <f>'виды работ '!C583</f>
        <v>134431</v>
      </c>
      <c r="M588" s="175">
        <v>0</v>
      </c>
      <c r="N588" s="175">
        <v>0</v>
      </c>
      <c r="O588" s="175">
        <v>0</v>
      </c>
      <c r="P588" s="162">
        <f t="shared" si="285"/>
        <v>134431</v>
      </c>
      <c r="Q588" s="175">
        <f t="shared" si="286"/>
        <v>418.91866625116864</v>
      </c>
      <c r="R588" s="162">
        <v>14593.7</v>
      </c>
      <c r="S588" s="24" t="s">
        <v>292</v>
      </c>
      <c r="T588" s="169" t="s">
        <v>245</v>
      </c>
      <c r="U588" s="189"/>
      <c r="V588" s="189"/>
    </row>
    <row r="589" spans="1:22" s="11" customFormat="1" ht="13.2" x14ac:dyDescent="0.25">
      <c r="A589" s="174">
        <f t="shared" si="287"/>
        <v>366</v>
      </c>
      <c r="B589" s="14" t="s">
        <v>563</v>
      </c>
      <c r="C589" s="169">
        <v>1967</v>
      </c>
      <c r="D589" s="168"/>
      <c r="E589" s="169" t="s">
        <v>233</v>
      </c>
      <c r="F589" s="168">
        <v>2</v>
      </c>
      <c r="G589" s="168">
        <v>1</v>
      </c>
      <c r="H589" s="28">
        <v>498.5</v>
      </c>
      <c r="I589" s="168">
        <v>203.07</v>
      </c>
      <c r="J589" s="168">
        <v>127.3</v>
      </c>
      <c r="K589" s="169">
        <v>16</v>
      </c>
      <c r="L589" s="50">
        <f>'виды работ '!C584</f>
        <v>134431</v>
      </c>
      <c r="M589" s="175">
        <v>0</v>
      </c>
      <c r="N589" s="175">
        <v>0</v>
      </c>
      <c r="O589" s="175">
        <v>0</v>
      </c>
      <c r="P589" s="162">
        <f t="shared" si="285"/>
        <v>134431</v>
      </c>
      <c r="Q589" s="175">
        <f t="shared" si="286"/>
        <v>269.67101303911733</v>
      </c>
      <c r="R589" s="162">
        <v>14593.7</v>
      </c>
      <c r="S589" s="24" t="s">
        <v>292</v>
      </c>
      <c r="T589" s="169" t="s">
        <v>245</v>
      </c>
      <c r="U589" s="189"/>
      <c r="V589" s="189"/>
    </row>
    <row r="590" spans="1:22" s="11" customFormat="1" ht="13.2" x14ac:dyDescent="0.25">
      <c r="A590" s="174">
        <f t="shared" si="287"/>
        <v>367</v>
      </c>
      <c r="B590" s="14" t="s">
        <v>564</v>
      </c>
      <c r="C590" s="107">
        <v>1947</v>
      </c>
      <c r="D590" s="172"/>
      <c r="E590" s="169" t="s">
        <v>268</v>
      </c>
      <c r="F590" s="172">
        <v>2</v>
      </c>
      <c r="G590" s="172">
        <v>1</v>
      </c>
      <c r="H590" s="172">
        <v>483</v>
      </c>
      <c r="I590" s="172">
        <v>320.3</v>
      </c>
      <c r="J590" s="172">
        <v>153.5</v>
      </c>
      <c r="K590" s="107">
        <v>29</v>
      </c>
      <c r="L590" s="50">
        <f>'виды работ '!C585</f>
        <v>879086</v>
      </c>
      <c r="M590" s="175">
        <v>0</v>
      </c>
      <c r="N590" s="175">
        <v>0</v>
      </c>
      <c r="O590" s="175">
        <v>0</v>
      </c>
      <c r="P590" s="162">
        <f t="shared" si="285"/>
        <v>879086</v>
      </c>
      <c r="Q590" s="175">
        <f t="shared" si="286"/>
        <v>1820.0538302277432</v>
      </c>
      <c r="R590" s="162">
        <v>14593.7</v>
      </c>
      <c r="S590" s="24" t="s">
        <v>292</v>
      </c>
      <c r="T590" s="169" t="s">
        <v>245</v>
      </c>
      <c r="U590" s="189"/>
      <c r="V590" s="189"/>
    </row>
    <row r="591" spans="1:22" s="11" customFormat="1" ht="13.2" x14ac:dyDescent="0.25">
      <c r="A591" s="174">
        <f t="shared" si="287"/>
        <v>368</v>
      </c>
      <c r="B591" s="14" t="s">
        <v>565</v>
      </c>
      <c r="C591" s="169">
        <v>1947</v>
      </c>
      <c r="D591" s="168"/>
      <c r="E591" s="169" t="s">
        <v>268</v>
      </c>
      <c r="F591" s="168">
        <v>2</v>
      </c>
      <c r="G591" s="168">
        <v>1</v>
      </c>
      <c r="H591" s="168">
        <v>477.4</v>
      </c>
      <c r="I591" s="168">
        <v>322.10000000000002</v>
      </c>
      <c r="J591" s="168">
        <v>103.7</v>
      </c>
      <c r="K591" s="169">
        <v>34</v>
      </c>
      <c r="L591" s="50">
        <f>'виды работ '!C586</f>
        <v>745375</v>
      </c>
      <c r="M591" s="175">
        <v>0</v>
      </c>
      <c r="N591" s="175">
        <v>0</v>
      </c>
      <c r="O591" s="175">
        <v>0</v>
      </c>
      <c r="P591" s="162">
        <f t="shared" si="285"/>
        <v>745375</v>
      </c>
      <c r="Q591" s="175">
        <f t="shared" si="286"/>
        <v>1561.3217427733557</v>
      </c>
      <c r="R591" s="162">
        <v>14593.7</v>
      </c>
      <c r="S591" s="24" t="s">
        <v>292</v>
      </c>
      <c r="T591" s="169" t="s">
        <v>245</v>
      </c>
      <c r="U591" s="189"/>
      <c r="V591" s="189"/>
    </row>
    <row r="592" spans="1:22" s="11" customFormat="1" ht="13.2" x14ac:dyDescent="0.25">
      <c r="A592" s="174">
        <f t="shared" si="287"/>
        <v>369</v>
      </c>
      <c r="B592" s="14" t="s">
        <v>566</v>
      </c>
      <c r="C592" s="169">
        <v>1947</v>
      </c>
      <c r="D592" s="168"/>
      <c r="E592" s="169" t="s">
        <v>268</v>
      </c>
      <c r="F592" s="168">
        <v>2</v>
      </c>
      <c r="G592" s="168">
        <v>1</v>
      </c>
      <c r="H592" s="168">
        <v>478.7</v>
      </c>
      <c r="I592" s="168">
        <v>319.01</v>
      </c>
      <c r="J592" s="168">
        <v>120.4</v>
      </c>
      <c r="K592" s="169">
        <v>23</v>
      </c>
      <c r="L592" s="50">
        <f>'виды работ '!C587</f>
        <v>745375</v>
      </c>
      <c r="M592" s="175">
        <v>0</v>
      </c>
      <c r="N592" s="175">
        <v>0</v>
      </c>
      <c r="O592" s="175">
        <v>0</v>
      </c>
      <c r="P592" s="162">
        <f t="shared" si="285"/>
        <v>745375</v>
      </c>
      <c r="Q592" s="175">
        <f t="shared" si="286"/>
        <v>1557.0816795487781</v>
      </c>
      <c r="R592" s="162">
        <v>14593.7</v>
      </c>
      <c r="S592" s="24" t="s">
        <v>292</v>
      </c>
      <c r="T592" s="169" t="s">
        <v>245</v>
      </c>
      <c r="U592" s="189"/>
      <c r="V592" s="189"/>
    </row>
    <row r="593" spans="1:23" s="11" customFormat="1" ht="13.2" x14ac:dyDescent="0.25">
      <c r="A593" s="174">
        <f t="shared" si="287"/>
        <v>370</v>
      </c>
      <c r="B593" s="14" t="s">
        <v>567</v>
      </c>
      <c r="C593" s="168">
        <v>1954</v>
      </c>
      <c r="D593" s="168"/>
      <c r="E593" s="169" t="s">
        <v>268</v>
      </c>
      <c r="F593" s="168">
        <v>2</v>
      </c>
      <c r="G593" s="168">
        <v>3</v>
      </c>
      <c r="H593" s="168">
        <v>428.9</v>
      </c>
      <c r="I593" s="168">
        <v>310</v>
      </c>
      <c r="J593" s="168">
        <v>36.1</v>
      </c>
      <c r="K593" s="168">
        <v>19</v>
      </c>
      <c r="L593" s="50">
        <f>'виды работ '!C588</f>
        <v>2222100</v>
      </c>
      <c r="M593" s="175">
        <v>0</v>
      </c>
      <c r="N593" s="175">
        <v>0</v>
      </c>
      <c r="O593" s="175">
        <v>0</v>
      </c>
      <c r="P593" s="162">
        <f>L593</f>
        <v>2222100</v>
      </c>
      <c r="Q593" s="175">
        <f>L593/H593</f>
        <v>5180.9279552343205</v>
      </c>
      <c r="R593" s="162">
        <v>14593.7</v>
      </c>
      <c r="S593" s="24" t="s">
        <v>292</v>
      </c>
      <c r="T593" s="169" t="s">
        <v>245</v>
      </c>
      <c r="U593" s="189"/>
      <c r="V593" s="189"/>
    </row>
    <row r="594" spans="1:23" s="11" customFormat="1" ht="13.2" x14ac:dyDescent="0.25">
      <c r="A594" s="219" t="s">
        <v>18</v>
      </c>
      <c r="B594" s="299"/>
      <c r="C594" s="98" t="s">
        <v>236</v>
      </c>
      <c r="D594" s="98" t="s">
        <v>236</v>
      </c>
      <c r="E594" s="98" t="s">
        <v>236</v>
      </c>
      <c r="F594" s="98" t="s">
        <v>236</v>
      </c>
      <c r="G594" s="98" t="s">
        <v>236</v>
      </c>
      <c r="H594" s="50">
        <f>SUM(H583:H593)</f>
        <v>6655.699999999998</v>
      </c>
      <c r="I594" s="50">
        <f t="shared" ref="I594:P594" si="288">SUM(I583:I593)</f>
        <v>4034.1000000000004</v>
      </c>
      <c r="J594" s="50">
        <f t="shared" si="288"/>
        <v>2799.4</v>
      </c>
      <c r="K594" s="85">
        <f t="shared" si="288"/>
        <v>320</v>
      </c>
      <c r="L594" s="50">
        <f>SUM(L583:L593)</f>
        <v>28821253</v>
      </c>
      <c r="M594" s="50">
        <f t="shared" si="288"/>
        <v>0</v>
      </c>
      <c r="N594" s="50">
        <f t="shared" si="288"/>
        <v>0</v>
      </c>
      <c r="O594" s="50">
        <f t="shared" si="288"/>
        <v>0</v>
      </c>
      <c r="P594" s="50">
        <f t="shared" si="288"/>
        <v>28821253</v>
      </c>
      <c r="Q594" s="175">
        <f>L594/H594</f>
        <v>4330.3113121084198</v>
      </c>
      <c r="R594" s="30" t="s">
        <v>236</v>
      </c>
      <c r="S594" s="30" t="s">
        <v>236</v>
      </c>
      <c r="T594" s="30" t="s">
        <v>236</v>
      </c>
      <c r="U594" s="189">
        <f>'[89]характеристика мкд'!$L$27</f>
        <v>29358543</v>
      </c>
      <c r="V594" s="189">
        <f>'[89]виды работ '!$C$22</f>
        <v>537290</v>
      </c>
    </row>
    <row r="595" spans="1:23" s="12" customFormat="1" ht="13.2" x14ac:dyDescent="0.25">
      <c r="A595" s="221" t="s">
        <v>114</v>
      </c>
      <c r="B595" s="222"/>
      <c r="C595" s="223"/>
      <c r="D595" s="164" t="s">
        <v>236</v>
      </c>
      <c r="E595" s="164" t="s">
        <v>236</v>
      </c>
      <c r="F595" s="164" t="s">
        <v>236</v>
      </c>
      <c r="G595" s="164" t="s">
        <v>236</v>
      </c>
      <c r="H595" s="18">
        <f t="shared" ref="H595:P595" si="289">H569+H577+H581+H594</f>
        <v>45484.34</v>
      </c>
      <c r="I595" s="18">
        <f t="shared" si="289"/>
        <v>36872.299999999996</v>
      </c>
      <c r="J595" s="18">
        <f t="shared" si="289"/>
        <v>24707.45</v>
      </c>
      <c r="K595" s="23">
        <f t="shared" si="289"/>
        <v>2420</v>
      </c>
      <c r="L595" s="18">
        <f>L569+L577+L581+L594</f>
        <v>69470057</v>
      </c>
      <c r="M595" s="18">
        <f t="shared" si="289"/>
        <v>0</v>
      </c>
      <c r="N595" s="18">
        <f t="shared" si="289"/>
        <v>0</v>
      </c>
      <c r="O595" s="18">
        <f t="shared" si="289"/>
        <v>0</v>
      </c>
      <c r="P595" s="18">
        <f t="shared" si="289"/>
        <v>69470057</v>
      </c>
      <c r="Q595" s="164">
        <f>L595/H595</f>
        <v>1527.3401131026635</v>
      </c>
      <c r="R595" s="35" t="s">
        <v>236</v>
      </c>
      <c r="S595" s="35" t="s">
        <v>236</v>
      </c>
      <c r="T595" s="35" t="s">
        <v>236</v>
      </c>
      <c r="U595" s="18">
        <f>U569+U577+U581+U594</f>
        <v>70766893</v>
      </c>
      <c r="V595" s="18">
        <f>V569+V577+V581+V594</f>
        <v>1296836</v>
      </c>
    </row>
    <row r="596" spans="1:23" s="11" customFormat="1" ht="13.2" x14ac:dyDescent="0.25">
      <c r="A596" s="279" t="s">
        <v>248</v>
      </c>
      <c r="B596" s="279"/>
      <c r="C596" s="279"/>
      <c r="D596" s="164" t="s">
        <v>236</v>
      </c>
      <c r="E596" s="164" t="s">
        <v>236</v>
      </c>
      <c r="F596" s="164" t="s">
        <v>236</v>
      </c>
      <c r="G596" s="164" t="s">
        <v>236</v>
      </c>
      <c r="H596" s="18">
        <f t="shared" ref="H596:P596" si="290">H51+H74+H127+H175+H210+H253+H274+H284+H330+H347+H375+H428+H443+H476+H500+H516+H562+H595</f>
        <v>913948.91</v>
      </c>
      <c r="I596" s="18">
        <f t="shared" si="290"/>
        <v>736568.73</v>
      </c>
      <c r="J596" s="18">
        <f t="shared" si="290"/>
        <v>567216.54999999993</v>
      </c>
      <c r="K596" s="23">
        <f t="shared" si="290"/>
        <v>35793</v>
      </c>
      <c r="L596" s="18">
        <f>L51+L74+L127+L175+L210+L253+L274+L284+L330+L347+L375+L428+L443+L476+L500+L516+L562+L595</f>
        <v>1308091313</v>
      </c>
      <c r="M596" s="18">
        <f t="shared" si="290"/>
        <v>0</v>
      </c>
      <c r="N596" s="18">
        <f t="shared" si="290"/>
        <v>0</v>
      </c>
      <c r="O596" s="18">
        <f t="shared" si="290"/>
        <v>0</v>
      </c>
      <c r="P596" s="18">
        <f t="shared" si="290"/>
        <v>1308091313</v>
      </c>
      <c r="Q596" s="164">
        <f>L596/H596</f>
        <v>1431.2521178016395</v>
      </c>
      <c r="R596" s="35" t="s">
        <v>236</v>
      </c>
      <c r="S596" s="35" t="s">
        <v>236</v>
      </c>
      <c r="T596" s="35" t="s">
        <v>236</v>
      </c>
      <c r="U596" s="18">
        <f>U51+U74+U127+U175+U210+U253+U274+U284+U330+U347+U375+U428+U443+U476+U500+U516+U562+U595</f>
        <v>1363732599</v>
      </c>
      <c r="V596" s="18">
        <f>V51+V74+V127+V175+V210+V253+V274+V284+V330+V347+V375+V428+V443+V476+V500+V516+V562+V595</f>
        <v>25331246</v>
      </c>
      <c r="W596" s="189">
        <f>'виды работ '!C592</f>
        <v>24682612</v>
      </c>
    </row>
    <row r="597" spans="1:23" s="12" customFormat="1" ht="13.2" x14ac:dyDescent="0.25">
      <c r="A597" s="266" t="s">
        <v>186</v>
      </c>
      <c r="B597" s="266"/>
      <c r="C597" s="266"/>
      <c r="D597" s="164" t="s">
        <v>236</v>
      </c>
      <c r="E597" s="164" t="s">
        <v>236</v>
      </c>
      <c r="F597" s="164" t="s">
        <v>236</v>
      </c>
      <c r="G597" s="164" t="s">
        <v>236</v>
      </c>
      <c r="H597" s="164" t="s">
        <v>236</v>
      </c>
      <c r="I597" s="164" t="s">
        <v>236</v>
      </c>
      <c r="J597" s="164" t="s">
        <v>236</v>
      </c>
      <c r="K597" s="164" t="s">
        <v>236</v>
      </c>
      <c r="L597" s="111">
        <f>'виды работ '!C593</f>
        <v>1332773925</v>
      </c>
      <c r="M597" s="18">
        <f>M52+M75+M128+M176+M211+M254+M275+M285+M331+M348+M376+M429+M444+M477+M501+M517+M563+M596</f>
        <v>0</v>
      </c>
      <c r="N597" s="18">
        <f>N52+N75+N128+N176+N211+N254+N275+N285+N331+N348+N376+N429+N444+N477+N501+N517+N563+N596</f>
        <v>0</v>
      </c>
      <c r="O597" s="18">
        <f>O52+O75+O128+O176+O211+O254+O275+O285+O331+O348+O376+O429+O444+O477+O501+O517+O563+O596</f>
        <v>0</v>
      </c>
      <c r="P597" s="111">
        <f>L597</f>
        <v>1332773925</v>
      </c>
      <c r="Q597" s="35" t="s">
        <v>236</v>
      </c>
      <c r="R597" s="35" t="s">
        <v>236</v>
      </c>
      <c r="S597" s="35" t="s">
        <v>236</v>
      </c>
      <c r="T597" s="35" t="s">
        <v>236</v>
      </c>
    </row>
  </sheetData>
  <mergeCells count="315">
    <mergeCell ref="A595:C595"/>
    <mergeCell ref="A596:C596"/>
    <mergeCell ref="A597:C597"/>
    <mergeCell ref="A578:E578"/>
    <mergeCell ref="F578:T578"/>
    <mergeCell ref="A581:B581"/>
    <mergeCell ref="A582:E582"/>
    <mergeCell ref="F582:T582"/>
    <mergeCell ref="A594:B594"/>
    <mergeCell ref="A564:E564"/>
    <mergeCell ref="F564:T564"/>
    <mergeCell ref="A569:B569"/>
    <mergeCell ref="A570:E570"/>
    <mergeCell ref="F570:T570"/>
    <mergeCell ref="A577:B577"/>
    <mergeCell ref="A549:B549"/>
    <mergeCell ref="A550:E550"/>
    <mergeCell ref="F550:T550"/>
    <mergeCell ref="A561:B561"/>
    <mergeCell ref="A562:C562"/>
    <mergeCell ref="A563:T563"/>
    <mergeCell ref="A530:B530"/>
    <mergeCell ref="A531:E531"/>
    <mergeCell ref="F531:T531"/>
    <mergeCell ref="A533:B533"/>
    <mergeCell ref="A534:E534"/>
    <mergeCell ref="F534:T534"/>
    <mergeCell ref="A521:B521"/>
    <mergeCell ref="A522:E522"/>
    <mergeCell ref="F522:T522"/>
    <mergeCell ref="A525:B525"/>
    <mergeCell ref="A526:E526"/>
    <mergeCell ref="F526:T526"/>
    <mergeCell ref="A500:C500"/>
    <mergeCell ref="A501:T501"/>
    <mergeCell ref="A516:B516"/>
    <mergeCell ref="A517:T517"/>
    <mergeCell ref="A518:E518"/>
    <mergeCell ref="F518:T518"/>
    <mergeCell ref="A481:E481"/>
    <mergeCell ref="F481:T481"/>
    <mergeCell ref="A486:B486"/>
    <mergeCell ref="A487:E487"/>
    <mergeCell ref="F487:T487"/>
    <mergeCell ref="A499:B499"/>
    <mergeCell ref="A475:B475"/>
    <mergeCell ref="A476:C476"/>
    <mergeCell ref="A477:T477"/>
    <mergeCell ref="A478:E478"/>
    <mergeCell ref="F478:T478"/>
    <mergeCell ref="A480:B480"/>
    <mergeCell ref="A462:B462"/>
    <mergeCell ref="A463:E463"/>
    <mergeCell ref="F463:T463"/>
    <mergeCell ref="A471:B471"/>
    <mergeCell ref="A472:E472"/>
    <mergeCell ref="F472:T472"/>
    <mergeCell ref="A450:B450"/>
    <mergeCell ref="A451:E451"/>
    <mergeCell ref="F451:T451"/>
    <mergeCell ref="A459:B459"/>
    <mergeCell ref="A460:E460"/>
    <mergeCell ref="F460:T460"/>
    <mergeCell ref="A447:B447"/>
    <mergeCell ref="A448:E448"/>
    <mergeCell ref="F448:T448"/>
    <mergeCell ref="A437:E437"/>
    <mergeCell ref="F437:T437"/>
    <mergeCell ref="A442:B442"/>
    <mergeCell ref="A443:C443"/>
    <mergeCell ref="A444:T444"/>
    <mergeCell ref="A445:E445"/>
    <mergeCell ref="F445:T445"/>
    <mergeCell ref="A430:E430"/>
    <mergeCell ref="F430:T430"/>
    <mergeCell ref="A432:B432"/>
    <mergeCell ref="A433:E433"/>
    <mergeCell ref="F433:T433"/>
    <mergeCell ref="A436:B436"/>
    <mergeCell ref="A424:E424"/>
    <mergeCell ref="F424:T424"/>
    <mergeCell ref="A427:B427"/>
    <mergeCell ref="A428:C428"/>
    <mergeCell ref="A429:T429"/>
    <mergeCell ref="A409:E409"/>
    <mergeCell ref="F409:T409"/>
    <mergeCell ref="A414:B414"/>
    <mergeCell ref="A415:E415"/>
    <mergeCell ref="A423:B423"/>
    <mergeCell ref="F415:T415"/>
    <mergeCell ref="A398:E398"/>
    <mergeCell ref="F398:T398"/>
    <mergeCell ref="A402:B402"/>
    <mergeCell ref="A403:E403"/>
    <mergeCell ref="F403:T403"/>
    <mergeCell ref="A408:B408"/>
    <mergeCell ref="A377:E377"/>
    <mergeCell ref="F377:T377"/>
    <mergeCell ref="A385:B385"/>
    <mergeCell ref="A386:E386"/>
    <mergeCell ref="F386:T386"/>
    <mergeCell ref="A397:B397"/>
    <mergeCell ref="A374:B374"/>
    <mergeCell ref="A375:C375"/>
    <mergeCell ref="A376:T376"/>
    <mergeCell ref="A356:B356"/>
    <mergeCell ref="A360:E360"/>
    <mergeCell ref="F360:T360"/>
    <mergeCell ref="A364:B364"/>
    <mergeCell ref="A369:E369"/>
    <mergeCell ref="F369:T369"/>
    <mergeCell ref="A359:B359"/>
    <mergeCell ref="A368:B368"/>
    <mergeCell ref="A348:T348"/>
    <mergeCell ref="A349:E349"/>
    <mergeCell ref="F349:T349"/>
    <mergeCell ref="A353:B353"/>
    <mergeCell ref="A354:E354"/>
    <mergeCell ref="F354:T354"/>
    <mergeCell ref="A330:C330"/>
    <mergeCell ref="A331:T331"/>
    <mergeCell ref="A332:E332"/>
    <mergeCell ref="F332:T332"/>
    <mergeCell ref="A346:B346"/>
    <mergeCell ref="A347:C347"/>
    <mergeCell ref="A323:E323"/>
    <mergeCell ref="F323:T323"/>
    <mergeCell ref="A325:B325"/>
    <mergeCell ref="A326:E326"/>
    <mergeCell ref="F326:T326"/>
    <mergeCell ref="A329:B329"/>
    <mergeCell ref="A320:E320"/>
    <mergeCell ref="F320:T320"/>
    <mergeCell ref="A322:B322"/>
    <mergeCell ref="A307:B307"/>
    <mergeCell ref="A308:E308"/>
    <mergeCell ref="A311:B311"/>
    <mergeCell ref="A312:E312"/>
    <mergeCell ref="F312:T312"/>
    <mergeCell ref="A319:B319"/>
    <mergeCell ref="A300:B300"/>
    <mergeCell ref="A301:E301"/>
    <mergeCell ref="F301:T301"/>
    <mergeCell ref="A303:B303"/>
    <mergeCell ref="A304:E304"/>
    <mergeCell ref="F304:T304"/>
    <mergeCell ref="A284:C284"/>
    <mergeCell ref="A285:T285"/>
    <mergeCell ref="A286:E286"/>
    <mergeCell ref="F286:T286"/>
    <mergeCell ref="A296:B296"/>
    <mergeCell ref="A297:E297"/>
    <mergeCell ref="F297:T297"/>
    <mergeCell ref="A280:E280"/>
    <mergeCell ref="F280:T280"/>
    <mergeCell ref="A283:B283"/>
    <mergeCell ref="A276:E276"/>
    <mergeCell ref="F276:T276"/>
    <mergeCell ref="A279:B279"/>
    <mergeCell ref="A268:B268"/>
    <mergeCell ref="A269:E269"/>
    <mergeCell ref="F269:T269"/>
    <mergeCell ref="A273:B273"/>
    <mergeCell ref="A274:C274"/>
    <mergeCell ref="A275:T275"/>
    <mergeCell ref="A253:C253"/>
    <mergeCell ref="A254:T254"/>
    <mergeCell ref="A255:E255"/>
    <mergeCell ref="F255:T255"/>
    <mergeCell ref="A260:C260"/>
    <mergeCell ref="A261:E261"/>
    <mergeCell ref="F261:T261"/>
    <mergeCell ref="A247:E247"/>
    <mergeCell ref="F247:T247"/>
    <mergeCell ref="A249:C249"/>
    <mergeCell ref="A250:E250"/>
    <mergeCell ref="F250:T250"/>
    <mergeCell ref="A252:C252"/>
    <mergeCell ref="A241:E241"/>
    <mergeCell ref="F241:T241"/>
    <mergeCell ref="A246:C246"/>
    <mergeCell ref="A215:E215"/>
    <mergeCell ref="F215:T215"/>
    <mergeCell ref="A237:C237"/>
    <mergeCell ref="A238:E238"/>
    <mergeCell ref="F238:T238"/>
    <mergeCell ref="A240:C240"/>
    <mergeCell ref="A209:C209"/>
    <mergeCell ref="A210:C210"/>
    <mergeCell ref="A211:T211"/>
    <mergeCell ref="A212:E212"/>
    <mergeCell ref="F212:T212"/>
    <mergeCell ref="A214:C214"/>
    <mergeCell ref="A193:E193"/>
    <mergeCell ref="F193:T193"/>
    <mergeCell ref="A196:C196"/>
    <mergeCell ref="A197:E197"/>
    <mergeCell ref="A203:C203"/>
    <mergeCell ref="A204:E204"/>
    <mergeCell ref="F204:T204"/>
    <mergeCell ref="A177:E177"/>
    <mergeCell ref="F177:T177"/>
    <mergeCell ref="A181:C181"/>
    <mergeCell ref="A182:E182"/>
    <mergeCell ref="F182:T182"/>
    <mergeCell ref="A192:C192"/>
    <mergeCell ref="A165:B165"/>
    <mergeCell ref="A166:E166"/>
    <mergeCell ref="F166:T166"/>
    <mergeCell ref="A174:B174"/>
    <mergeCell ref="A175:C175"/>
    <mergeCell ref="A176:T176"/>
    <mergeCell ref="A155:E155"/>
    <mergeCell ref="F155:T155"/>
    <mergeCell ref="A157:B157"/>
    <mergeCell ref="A158:E158"/>
    <mergeCell ref="F158:T158"/>
    <mergeCell ref="A147:B147"/>
    <mergeCell ref="A148:E148"/>
    <mergeCell ref="F148:T148"/>
    <mergeCell ref="A154:B154"/>
    <mergeCell ref="A134:B134"/>
    <mergeCell ref="A135:E135"/>
    <mergeCell ref="F135:T135"/>
    <mergeCell ref="A139:B139"/>
    <mergeCell ref="A140:E140"/>
    <mergeCell ref="F140:T140"/>
    <mergeCell ref="F123:T123"/>
    <mergeCell ref="A126:B126"/>
    <mergeCell ref="A127:C127"/>
    <mergeCell ref="A128:T128"/>
    <mergeCell ref="A129:E129"/>
    <mergeCell ref="F129:T129"/>
    <mergeCell ref="A116:B116"/>
    <mergeCell ref="A117:E117"/>
    <mergeCell ref="A122:B122"/>
    <mergeCell ref="A123:E123"/>
    <mergeCell ref="A107:B107"/>
    <mergeCell ref="A108:E108"/>
    <mergeCell ref="F108:T108"/>
    <mergeCell ref="A110:B110"/>
    <mergeCell ref="A111:E111"/>
    <mergeCell ref="F111:T111"/>
    <mergeCell ref="A90:B90"/>
    <mergeCell ref="A91:E91"/>
    <mergeCell ref="F91:T91"/>
    <mergeCell ref="A93:B93"/>
    <mergeCell ref="A94:E94"/>
    <mergeCell ref="F94:T94"/>
    <mergeCell ref="A76:E76"/>
    <mergeCell ref="A81:B81"/>
    <mergeCell ref="A82:E82"/>
    <mergeCell ref="F82:T82"/>
    <mergeCell ref="A86:B86"/>
    <mergeCell ref="A87:E87"/>
    <mergeCell ref="F87:T87"/>
    <mergeCell ref="A70:B70"/>
    <mergeCell ref="A71:E71"/>
    <mergeCell ref="F71:T71"/>
    <mergeCell ref="A73:B73"/>
    <mergeCell ref="A74:C74"/>
    <mergeCell ref="A75:T75"/>
    <mergeCell ref="A60:E60"/>
    <mergeCell ref="F60:T60"/>
    <mergeCell ref="A62:B62"/>
    <mergeCell ref="A63:E63"/>
    <mergeCell ref="A67:B67"/>
    <mergeCell ref="A68:E68"/>
    <mergeCell ref="F63:T63"/>
    <mergeCell ref="F68:T68"/>
    <mergeCell ref="A53:E53"/>
    <mergeCell ref="F53:T53"/>
    <mergeCell ref="A55:B55"/>
    <mergeCell ref="A56:E56"/>
    <mergeCell ref="F56:T56"/>
    <mergeCell ref="A59:B59"/>
    <mergeCell ref="A47:B47"/>
    <mergeCell ref="F48:T48"/>
    <mergeCell ref="A50:B50"/>
    <mergeCell ref="A51:C51"/>
    <mergeCell ref="A52:T52"/>
    <mergeCell ref="A48:E48"/>
    <mergeCell ref="A37:B37"/>
    <mergeCell ref="A38:E38"/>
    <mergeCell ref="F38:T38"/>
    <mergeCell ref="A15:E15"/>
    <mergeCell ref="F15:T15"/>
    <mergeCell ref="A28:B28"/>
    <mergeCell ref="A29:E29"/>
    <mergeCell ref="F29:T29"/>
    <mergeCell ref="A32:B32"/>
    <mergeCell ref="A14:T14"/>
    <mergeCell ref="K9:K11"/>
    <mergeCell ref="L9:P9"/>
    <mergeCell ref="Q9:Q11"/>
    <mergeCell ref="R9:R11"/>
    <mergeCell ref="S9:S12"/>
    <mergeCell ref="T9:T12"/>
    <mergeCell ref="A33:E33"/>
    <mergeCell ref="F33:T33"/>
    <mergeCell ref="A6:S6"/>
    <mergeCell ref="D7:Q7"/>
    <mergeCell ref="A9:A12"/>
    <mergeCell ref="B9:B12"/>
    <mergeCell ref="C9:D9"/>
    <mergeCell ref="E9:E12"/>
    <mergeCell ref="F9:F12"/>
    <mergeCell ref="G9:G12"/>
    <mergeCell ref="H9:H11"/>
    <mergeCell ref="I9:J9"/>
    <mergeCell ref="C10:C12"/>
    <mergeCell ref="D10:D12"/>
    <mergeCell ref="I10:I11"/>
    <mergeCell ref="J10:J11"/>
    <mergeCell ref="L10:L11"/>
  </mergeCells>
  <pageMargins left="0.23622047244094491" right="0.15748031496062992" top="0.43307086614173229" bottom="0.23622047244094491" header="0.31496062992125984" footer="0.15748031496062992"/>
  <pageSetup paperSize="9" scale="56" fitToHeight="0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57"/>
  <sheetViews>
    <sheetView view="pageBreakPreview" topLeftCell="F1" zoomScale="90" zoomScaleNormal="90" zoomScaleSheetLayoutView="90" workbookViewId="0">
      <selection sqref="A1:X1"/>
    </sheetView>
  </sheetViews>
  <sheetFormatPr defaultColWidth="9.109375" defaultRowHeight="13.2" x14ac:dyDescent="0.3"/>
  <cols>
    <col min="1" max="1" width="5.33203125" style="3" customWidth="1"/>
    <col min="2" max="2" width="50" style="3" customWidth="1"/>
    <col min="3" max="3" width="19.33203125" style="1" customWidth="1"/>
    <col min="4" max="4" width="15.88671875" style="1" customWidth="1"/>
    <col min="5" max="5" width="16.44140625" style="1" customWidth="1"/>
    <col min="6" max="6" width="15.109375" style="1" customWidth="1"/>
    <col min="7" max="9" width="14.33203125" style="1" customWidth="1"/>
    <col min="10" max="10" width="10" style="1" customWidth="1"/>
    <col min="11" max="11" width="16.6640625" style="1" customWidth="1"/>
    <col min="12" max="12" width="11.6640625" style="1" bestFit="1" customWidth="1"/>
    <col min="13" max="13" width="15.88671875" style="1" customWidth="1"/>
    <col min="14" max="14" width="10" style="1" customWidth="1"/>
    <col min="15" max="15" width="15.5546875" style="1" bestFit="1" customWidth="1"/>
    <col min="16" max="16" width="11.6640625" style="1" bestFit="1" customWidth="1"/>
    <col min="17" max="17" width="16.88671875" style="1" bestFit="1" customWidth="1"/>
    <col min="18" max="18" width="10" style="1" customWidth="1"/>
    <col min="19" max="19" width="14.33203125" style="1" customWidth="1"/>
    <col min="20" max="20" width="12.109375" style="1" customWidth="1"/>
    <col min="21" max="21" width="15.33203125" style="1" bestFit="1" customWidth="1"/>
    <col min="22" max="24" width="15.6640625" style="1" customWidth="1"/>
    <col min="25" max="25" width="27.44140625" style="2" customWidth="1"/>
    <col min="26" max="26" width="15.33203125" style="3" customWidth="1"/>
    <col min="27" max="27" width="15.44140625" style="3" customWidth="1"/>
    <col min="28" max="28" width="18.6640625" style="3" customWidth="1"/>
    <col min="29" max="16384" width="9.109375" style="3"/>
  </cols>
  <sheetData>
    <row r="1" spans="1:28" s="19" customFormat="1" x14ac:dyDescent="0.3">
      <c r="A1" s="322" t="s">
        <v>569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153"/>
    </row>
    <row r="2" spans="1:28" s="19" customFormat="1" x14ac:dyDescent="0.3"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3"/>
    </row>
    <row r="3" spans="1:28" s="19" customFormat="1" ht="12.75" customHeight="1" x14ac:dyDescent="0.3">
      <c r="A3" s="323" t="s">
        <v>0</v>
      </c>
      <c r="B3" s="323" t="s">
        <v>1</v>
      </c>
      <c r="C3" s="323" t="s">
        <v>2</v>
      </c>
      <c r="D3" s="326" t="s">
        <v>194</v>
      </c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8"/>
      <c r="Y3" s="153"/>
    </row>
    <row r="4" spans="1:28" s="19" customFormat="1" ht="12.75" customHeight="1" x14ac:dyDescent="0.3">
      <c r="A4" s="324"/>
      <c r="B4" s="324"/>
      <c r="C4" s="324"/>
      <c r="D4" s="329" t="s">
        <v>195</v>
      </c>
      <c r="E4" s="330"/>
      <c r="F4" s="330"/>
      <c r="G4" s="330"/>
      <c r="H4" s="330"/>
      <c r="I4" s="331"/>
      <c r="J4" s="332" t="s">
        <v>188</v>
      </c>
      <c r="K4" s="333"/>
      <c r="L4" s="332" t="s">
        <v>189</v>
      </c>
      <c r="M4" s="333"/>
      <c r="N4" s="332" t="s">
        <v>190</v>
      </c>
      <c r="O4" s="333"/>
      <c r="P4" s="332" t="s">
        <v>191</v>
      </c>
      <c r="Q4" s="333"/>
      <c r="R4" s="332" t="s">
        <v>192</v>
      </c>
      <c r="S4" s="333"/>
      <c r="T4" s="332" t="s">
        <v>193</v>
      </c>
      <c r="U4" s="333"/>
      <c r="V4" s="323" t="s">
        <v>3</v>
      </c>
      <c r="W4" s="323" t="s">
        <v>4</v>
      </c>
      <c r="X4" s="323" t="s">
        <v>568</v>
      </c>
      <c r="Y4" s="153"/>
    </row>
    <row r="5" spans="1:28" s="19" customFormat="1" ht="12.75" customHeight="1" x14ac:dyDescent="0.3">
      <c r="A5" s="324"/>
      <c r="B5" s="324"/>
      <c r="C5" s="324"/>
      <c r="D5" s="323" t="s">
        <v>5</v>
      </c>
      <c r="E5" s="329" t="s">
        <v>6</v>
      </c>
      <c r="F5" s="330"/>
      <c r="G5" s="330"/>
      <c r="H5" s="330"/>
      <c r="I5" s="331"/>
      <c r="J5" s="334"/>
      <c r="K5" s="335"/>
      <c r="L5" s="334"/>
      <c r="M5" s="335"/>
      <c r="N5" s="334"/>
      <c r="O5" s="335"/>
      <c r="P5" s="334"/>
      <c r="Q5" s="335"/>
      <c r="R5" s="334"/>
      <c r="S5" s="335"/>
      <c r="T5" s="334"/>
      <c r="U5" s="335"/>
      <c r="V5" s="324"/>
      <c r="W5" s="324"/>
      <c r="X5" s="324"/>
      <c r="Y5" s="153"/>
    </row>
    <row r="6" spans="1:28" s="19" customFormat="1" ht="60" customHeight="1" x14ac:dyDescent="0.3">
      <c r="A6" s="324"/>
      <c r="B6" s="324"/>
      <c r="C6" s="325"/>
      <c r="D6" s="325"/>
      <c r="E6" s="43" t="s">
        <v>7</v>
      </c>
      <c r="F6" s="43" t="s">
        <v>8</v>
      </c>
      <c r="G6" s="43" t="s">
        <v>9</v>
      </c>
      <c r="H6" s="43" t="s">
        <v>10</v>
      </c>
      <c r="I6" s="43" t="s">
        <v>11</v>
      </c>
      <c r="J6" s="336"/>
      <c r="K6" s="337"/>
      <c r="L6" s="336"/>
      <c r="M6" s="337"/>
      <c r="N6" s="336"/>
      <c r="O6" s="337"/>
      <c r="P6" s="336"/>
      <c r="Q6" s="337"/>
      <c r="R6" s="336"/>
      <c r="S6" s="337"/>
      <c r="T6" s="336"/>
      <c r="U6" s="337"/>
      <c r="V6" s="325"/>
      <c r="W6" s="325"/>
      <c r="X6" s="325"/>
      <c r="Y6" s="153"/>
    </row>
    <row r="7" spans="1:28" s="44" customFormat="1" x14ac:dyDescent="0.3">
      <c r="A7" s="325"/>
      <c r="B7" s="325"/>
      <c r="C7" s="43" t="s">
        <v>12</v>
      </c>
      <c r="D7" s="43" t="s">
        <v>12</v>
      </c>
      <c r="E7" s="43" t="s">
        <v>12</v>
      </c>
      <c r="F7" s="43" t="s">
        <v>12</v>
      </c>
      <c r="G7" s="43" t="s">
        <v>12</v>
      </c>
      <c r="H7" s="43" t="s">
        <v>12</v>
      </c>
      <c r="I7" s="43" t="s">
        <v>12</v>
      </c>
      <c r="J7" s="43" t="s">
        <v>13</v>
      </c>
      <c r="K7" s="43" t="s">
        <v>12</v>
      </c>
      <c r="L7" s="43" t="s">
        <v>14</v>
      </c>
      <c r="M7" s="43" t="s">
        <v>12</v>
      </c>
      <c r="N7" s="43" t="s">
        <v>14</v>
      </c>
      <c r="O7" s="43" t="s">
        <v>12</v>
      </c>
      <c r="P7" s="43" t="s">
        <v>14</v>
      </c>
      <c r="Q7" s="43" t="s">
        <v>12</v>
      </c>
      <c r="R7" s="43" t="s">
        <v>15</v>
      </c>
      <c r="S7" s="43" t="s">
        <v>12</v>
      </c>
      <c r="T7" s="43" t="s">
        <v>14</v>
      </c>
      <c r="U7" s="43" t="s">
        <v>12</v>
      </c>
      <c r="V7" s="43" t="s">
        <v>12</v>
      </c>
      <c r="W7" s="43" t="s">
        <v>12</v>
      </c>
      <c r="X7" s="43" t="s">
        <v>12</v>
      </c>
      <c r="Y7" s="155"/>
    </row>
    <row r="8" spans="1:28" s="44" customFormat="1" x14ac:dyDescent="0.3">
      <c r="A8" s="201">
        <v>1</v>
      </c>
      <c r="B8" s="201">
        <v>2</v>
      </c>
      <c r="C8" s="201">
        <v>3</v>
      </c>
      <c r="D8" s="201">
        <v>4</v>
      </c>
      <c r="E8" s="201">
        <v>5</v>
      </c>
      <c r="F8" s="201">
        <v>6</v>
      </c>
      <c r="G8" s="201">
        <v>7</v>
      </c>
      <c r="H8" s="201">
        <v>8</v>
      </c>
      <c r="I8" s="201">
        <v>9</v>
      </c>
      <c r="J8" s="201">
        <v>10</v>
      </c>
      <c r="K8" s="201">
        <v>11</v>
      </c>
      <c r="L8" s="201">
        <v>12</v>
      </c>
      <c r="M8" s="201">
        <v>13</v>
      </c>
      <c r="N8" s="201">
        <v>14</v>
      </c>
      <c r="O8" s="201">
        <v>15</v>
      </c>
      <c r="P8" s="201">
        <v>16</v>
      </c>
      <c r="Q8" s="201">
        <v>17</v>
      </c>
      <c r="R8" s="201">
        <v>18</v>
      </c>
      <c r="S8" s="201">
        <v>19</v>
      </c>
      <c r="T8" s="201">
        <v>20</v>
      </c>
      <c r="U8" s="201">
        <v>21</v>
      </c>
      <c r="V8" s="201">
        <v>22</v>
      </c>
      <c r="W8" s="198">
        <v>23</v>
      </c>
      <c r="X8" s="198">
        <v>24</v>
      </c>
      <c r="Y8" s="155"/>
    </row>
    <row r="9" spans="1:28" s="19" customFormat="1" ht="12.75" customHeight="1" x14ac:dyDescent="0.3">
      <c r="A9" s="300" t="s">
        <v>116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2"/>
      <c r="Y9" s="10"/>
    </row>
    <row r="10" spans="1:28" s="19" customFormat="1" ht="12.75" customHeight="1" x14ac:dyDescent="0.3">
      <c r="A10" s="258" t="s">
        <v>117</v>
      </c>
      <c r="B10" s="259"/>
      <c r="C10" s="260"/>
      <c r="D10" s="283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5"/>
      <c r="Y10" s="10"/>
      <c r="AA10" s="20"/>
    </row>
    <row r="11" spans="1:28" s="19" customFormat="1" ht="12.75" customHeight="1" x14ac:dyDescent="0.3">
      <c r="A11" s="201">
        <v>1</v>
      </c>
      <c r="B11" s="14" t="s">
        <v>235</v>
      </c>
      <c r="C11" s="199">
        <f>D11+K11+M11+O11+Q11+S11+U11+V11+W11+X11</f>
        <v>3692538</v>
      </c>
      <c r="D11" s="197"/>
      <c r="E11" s="197"/>
      <c r="F11" s="197"/>
      <c r="G11" s="197"/>
      <c r="H11" s="197"/>
      <c r="I11" s="197"/>
      <c r="J11" s="197"/>
      <c r="K11" s="197"/>
      <c r="L11" s="197">
        <v>635</v>
      </c>
      <c r="M11" s="197">
        <v>3175000</v>
      </c>
      <c r="N11" s="197"/>
      <c r="O11" s="197"/>
      <c r="P11" s="197"/>
      <c r="Q11" s="197"/>
      <c r="R11" s="197"/>
      <c r="S11" s="197"/>
      <c r="T11" s="197"/>
      <c r="U11" s="197"/>
      <c r="V11" s="197"/>
      <c r="W11" s="197">
        <v>517538</v>
      </c>
      <c r="X11" s="197"/>
      <c r="Y11" s="21"/>
      <c r="Z11" s="20"/>
      <c r="AA11" s="20"/>
    </row>
    <row r="12" spans="1:28" s="19" customFormat="1" ht="18.75" customHeight="1" x14ac:dyDescent="0.3">
      <c r="A12" s="201">
        <f>A11+1</f>
        <v>2</v>
      </c>
      <c r="B12" s="14" t="s">
        <v>122</v>
      </c>
      <c r="C12" s="199">
        <f t="shared" ref="C12:C22" si="0">D12+K12+M12+O12+Q12+S12+U12+V12+W12+X12</f>
        <v>10836967</v>
      </c>
      <c r="D12" s="197"/>
      <c r="E12" s="197"/>
      <c r="F12" s="197"/>
      <c r="G12" s="197"/>
      <c r="H12" s="197"/>
      <c r="I12" s="197"/>
      <c r="J12" s="197"/>
      <c r="K12" s="197"/>
      <c r="L12" s="197">
        <v>760</v>
      </c>
      <c r="M12" s="197">
        <v>3800000</v>
      </c>
      <c r="N12" s="197"/>
      <c r="O12" s="197"/>
      <c r="P12" s="197">
        <v>1000</v>
      </c>
      <c r="Q12" s="197">
        <v>7000000</v>
      </c>
      <c r="R12" s="197"/>
      <c r="S12" s="197"/>
      <c r="T12" s="197"/>
      <c r="U12" s="197"/>
      <c r="V12" s="197"/>
      <c r="W12" s="197"/>
      <c r="X12" s="197">
        <v>36967</v>
      </c>
      <c r="Y12" s="21"/>
      <c r="Z12" s="20"/>
      <c r="AA12" s="20"/>
      <c r="AB12" s="20"/>
    </row>
    <row r="13" spans="1:28" s="19" customFormat="1" ht="12.75" customHeight="1" x14ac:dyDescent="0.3">
      <c r="A13" s="201">
        <f t="shared" ref="A13:A22" si="1">A12+1</f>
        <v>3</v>
      </c>
      <c r="B13" s="14" t="s">
        <v>234</v>
      </c>
      <c r="C13" s="199">
        <f t="shared" si="0"/>
        <v>773995</v>
      </c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42">
        <v>773995</v>
      </c>
      <c r="X13" s="197"/>
      <c r="Y13" s="21"/>
      <c r="Z13" s="20"/>
      <c r="AA13" s="20"/>
    </row>
    <row r="14" spans="1:28" s="19" customFormat="1" ht="12.75" customHeight="1" x14ac:dyDescent="0.3">
      <c r="A14" s="201">
        <f t="shared" si="1"/>
        <v>4</v>
      </c>
      <c r="B14" s="14" t="s">
        <v>118</v>
      </c>
      <c r="C14" s="199">
        <f t="shared" si="0"/>
        <v>343578</v>
      </c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>
        <v>343578</v>
      </c>
      <c r="X14" s="197"/>
      <c r="Y14" s="21"/>
      <c r="Z14" s="20"/>
      <c r="AA14" s="20"/>
    </row>
    <row r="15" spans="1:28" s="19" customFormat="1" ht="12.75" customHeight="1" x14ac:dyDescent="0.3">
      <c r="A15" s="201">
        <f t="shared" si="1"/>
        <v>5</v>
      </c>
      <c r="B15" s="14" t="s">
        <v>202</v>
      </c>
      <c r="C15" s="199">
        <f t="shared" si="0"/>
        <v>248005</v>
      </c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>
        <v>248005</v>
      </c>
      <c r="X15" s="197"/>
      <c r="Y15" s="21"/>
      <c r="Z15" s="20"/>
      <c r="AA15" s="20"/>
    </row>
    <row r="16" spans="1:28" s="19" customFormat="1" ht="12.75" customHeight="1" x14ac:dyDescent="0.3">
      <c r="A16" s="201">
        <f t="shared" si="1"/>
        <v>6</v>
      </c>
      <c r="B16" s="14" t="s">
        <v>231</v>
      </c>
      <c r="C16" s="199">
        <f t="shared" si="0"/>
        <v>5808217</v>
      </c>
      <c r="D16" s="197"/>
      <c r="E16" s="197"/>
      <c r="F16" s="197"/>
      <c r="G16" s="197"/>
      <c r="H16" s="197"/>
      <c r="I16" s="197"/>
      <c r="J16" s="197"/>
      <c r="K16" s="197"/>
      <c r="L16" s="197">
        <v>1047</v>
      </c>
      <c r="M16" s="197">
        <v>5235000</v>
      </c>
      <c r="N16" s="197"/>
      <c r="O16" s="197"/>
      <c r="P16" s="197"/>
      <c r="Q16" s="197"/>
      <c r="R16" s="197"/>
      <c r="S16" s="197"/>
      <c r="T16" s="197"/>
      <c r="U16" s="197"/>
      <c r="V16" s="197"/>
      <c r="W16" s="197">
        <v>529534</v>
      </c>
      <c r="X16" s="197">
        <v>43683</v>
      </c>
      <c r="Y16" s="21"/>
      <c r="Z16" s="20"/>
      <c r="AA16" s="20"/>
    </row>
    <row r="17" spans="1:28" s="19" customFormat="1" ht="12.75" customHeight="1" x14ac:dyDescent="0.3">
      <c r="A17" s="201">
        <f t="shared" si="1"/>
        <v>7</v>
      </c>
      <c r="B17" s="14" t="s">
        <v>119</v>
      </c>
      <c r="C17" s="199">
        <f t="shared" si="0"/>
        <v>651377</v>
      </c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>
        <v>651377</v>
      </c>
      <c r="X17" s="197"/>
      <c r="Y17" s="21"/>
      <c r="Z17" s="20"/>
      <c r="AA17" s="20"/>
    </row>
    <row r="18" spans="1:28" s="19" customFormat="1" ht="12.75" customHeight="1" x14ac:dyDescent="0.3">
      <c r="A18" s="201">
        <f t="shared" si="1"/>
        <v>8</v>
      </c>
      <c r="B18" s="14" t="s">
        <v>120</v>
      </c>
      <c r="C18" s="199">
        <f t="shared" si="0"/>
        <v>652324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>
        <v>652324</v>
      </c>
      <c r="X18" s="197"/>
      <c r="Y18" s="21"/>
      <c r="Z18" s="20"/>
      <c r="AA18" s="20"/>
    </row>
    <row r="19" spans="1:28" s="19" customFormat="1" x14ac:dyDescent="0.3">
      <c r="A19" s="201">
        <f t="shared" si="1"/>
        <v>9</v>
      </c>
      <c r="B19" s="14" t="s">
        <v>250</v>
      </c>
      <c r="C19" s="199">
        <f t="shared" si="0"/>
        <v>1472299</v>
      </c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>
        <v>1472299</v>
      </c>
      <c r="X19" s="197"/>
      <c r="Y19" s="21"/>
      <c r="Z19" s="20"/>
      <c r="AA19" s="20"/>
      <c r="AB19" s="20"/>
    </row>
    <row r="20" spans="1:28" s="19" customFormat="1" ht="12.75" customHeight="1" x14ac:dyDescent="0.3">
      <c r="A20" s="201">
        <f t="shared" si="1"/>
        <v>10</v>
      </c>
      <c r="B20" s="14" t="s">
        <v>121</v>
      </c>
      <c r="C20" s="199">
        <f t="shared" si="0"/>
        <v>208505</v>
      </c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>
        <v>208505</v>
      </c>
      <c r="X20" s="197"/>
      <c r="Y20" s="21"/>
      <c r="Z20" s="20"/>
      <c r="AA20" s="20"/>
    </row>
    <row r="21" spans="1:28" s="19" customFormat="1" ht="16.5" customHeight="1" x14ac:dyDescent="0.3">
      <c r="A21" s="201">
        <f t="shared" si="1"/>
        <v>11</v>
      </c>
      <c r="B21" s="14" t="s">
        <v>123</v>
      </c>
      <c r="C21" s="199">
        <f t="shared" si="0"/>
        <v>129732</v>
      </c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>
        <v>129732</v>
      </c>
      <c r="X21" s="197"/>
      <c r="Y21" s="21"/>
      <c r="Z21" s="20"/>
      <c r="AA21" s="20"/>
    </row>
    <row r="22" spans="1:28" s="19" customFormat="1" x14ac:dyDescent="0.3">
      <c r="A22" s="201">
        <f t="shared" si="1"/>
        <v>12</v>
      </c>
      <c r="B22" s="14" t="s">
        <v>251</v>
      </c>
      <c r="C22" s="199">
        <f t="shared" si="0"/>
        <v>1472299</v>
      </c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>
        <v>1472299</v>
      </c>
      <c r="X22" s="197"/>
      <c r="Y22" s="21"/>
      <c r="Z22" s="20"/>
      <c r="AA22" s="20"/>
      <c r="AB22" s="20"/>
    </row>
    <row r="23" spans="1:28" s="19" customFormat="1" ht="12.75" customHeight="1" x14ac:dyDescent="0.3">
      <c r="A23" s="305" t="s">
        <v>18</v>
      </c>
      <c r="B23" s="306"/>
      <c r="C23" s="199">
        <f>SUM(C11:C22)</f>
        <v>26289836</v>
      </c>
      <c r="D23" s="197"/>
      <c r="E23" s="197"/>
      <c r="F23" s="197"/>
      <c r="G23" s="197"/>
      <c r="H23" s="197"/>
      <c r="I23" s="197"/>
      <c r="J23" s="197"/>
      <c r="K23" s="197"/>
      <c r="L23" s="197">
        <f t="shared" ref="L23:X23" si="2">SUM(L11:L22)</f>
        <v>2442</v>
      </c>
      <c r="M23" s="197">
        <f t="shared" si="2"/>
        <v>12210000</v>
      </c>
      <c r="N23" s="197"/>
      <c r="O23" s="197"/>
      <c r="P23" s="197">
        <f t="shared" si="2"/>
        <v>1000</v>
      </c>
      <c r="Q23" s="197">
        <f t="shared" si="2"/>
        <v>7000000</v>
      </c>
      <c r="R23" s="197"/>
      <c r="S23" s="197"/>
      <c r="T23" s="197"/>
      <c r="U23" s="197"/>
      <c r="V23" s="197"/>
      <c r="W23" s="197">
        <f t="shared" si="2"/>
        <v>6999186</v>
      </c>
      <c r="X23" s="197">
        <f t="shared" si="2"/>
        <v>80650</v>
      </c>
      <c r="Y23" s="21"/>
      <c r="Z23" s="20"/>
      <c r="AA23" s="20"/>
      <c r="AB23" s="20"/>
    </row>
    <row r="24" spans="1:28" s="19" customFormat="1" ht="12.75" customHeight="1" x14ac:dyDescent="0.3">
      <c r="A24" s="258" t="s">
        <v>124</v>
      </c>
      <c r="B24" s="259"/>
      <c r="C24" s="260"/>
      <c r="D24" s="283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5"/>
      <c r="Y24" s="21"/>
      <c r="Z24" s="20"/>
      <c r="AA24" s="20"/>
    </row>
    <row r="25" spans="1:28" s="19" customFormat="1" x14ac:dyDescent="0.3">
      <c r="A25" s="201">
        <f>A22+1</f>
        <v>13</v>
      </c>
      <c r="B25" s="14" t="s">
        <v>252</v>
      </c>
      <c r="C25" s="199">
        <f t="shared" ref="C25:C26" si="3">D25+K25+M25+O25+Q25+S25+U25+V25+W25+X25</f>
        <v>11333799</v>
      </c>
      <c r="D25" s="197">
        <f>E25+F25+G25+H25+I25</f>
        <v>3450497</v>
      </c>
      <c r="E25" s="197"/>
      <c r="F25" s="197">
        <v>2080000</v>
      </c>
      <c r="G25" s="197">
        <v>545497</v>
      </c>
      <c r="H25" s="197">
        <v>825000</v>
      </c>
      <c r="I25" s="197"/>
      <c r="J25" s="197"/>
      <c r="K25" s="197"/>
      <c r="L25" s="197"/>
      <c r="M25" s="197"/>
      <c r="N25" s="197"/>
      <c r="O25" s="197"/>
      <c r="P25" s="197">
        <v>1119.3599999999999</v>
      </c>
      <c r="Q25" s="197">
        <v>7835520</v>
      </c>
      <c r="R25" s="197"/>
      <c r="S25" s="197"/>
      <c r="T25" s="197"/>
      <c r="U25" s="197"/>
      <c r="V25" s="197"/>
      <c r="W25" s="197"/>
      <c r="X25" s="197">
        <v>47782</v>
      </c>
      <c r="Y25" s="21"/>
      <c r="Z25" s="20"/>
      <c r="AA25" s="20"/>
      <c r="AB25" s="20"/>
    </row>
    <row r="26" spans="1:28" s="19" customFormat="1" x14ac:dyDescent="0.3">
      <c r="A26" s="201">
        <f>A25+1</f>
        <v>14</v>
      </c>
      <c r="B26" s="14" t="s">
        <v>253</v>
      </c>
      <c r="C26" s="199">
        <f t="shared" si="3"/>
        <v>9750264</v>
      </c>
      <c r="D26" s="197">
        <f>E26+F26+G26+H26+I26</f>
        <v>1051954</v>
      </c>
      <c r="E26" s="197"/>
      <c r="F26" s="197"/>
      <c r="G26" s="197">
        <v>440954</v>
      </c>
      <c r="H26" s="197">
        <v>611000</v>
      </c>
      <c r="I26" s="197"/>
      <c r="J26" s="197"/>
      <c r="K26" s="197"/>
      <c r="L26" s="197">
        <v>741</v>
      </c>
      <c r="M26" s="197">
        <v>3490110</v>
      </c>
      <c r="N26" s="197"/>
      <c r="O26" s="197"/>
      <c r="P26" s="197">
        <v>738.92</v>
      </c>
      <c r="Q26" s="197">
        <v>5172440</v>
      </c>
      <c r="R26" s="197"/>
      <c r="S26" s="197"/>
      <c r="T26" s="197"/>
      <c r="U26" s="197"/>
      <c r="V26" s="197"/>
      <c r="W26" s="197"/>
      <c r="X26" s="197">
        <v>35760</v>
      </c>
      <c r="Y26" s="21"/>
      <c r="Z26" s="20"/>
      <c r="AA26" s="20"/>
      <c r="AB26" s="20"/>
    </row>
    <row r="27" spans="1:28" s="19" customFormat="1" ht="12.75" customHeight="1" x14ac:dyDescent="0.3">
      <c r="A27" s="305" t="s">
        <v>18</v>
      </c>
      <c r="B27" s="306"/>
      <c r="C27" s="199">
        <f>SUM(C25:C26)</f>
        <v>21084063</v>
      </c>
      <c r="D27" s="197">
        <f t="shared" ref="D27:X27" si="4">SUM(D25:D26)</f>
        <v>4502451</v>
      </c>
      <c r="E27" s="197"/>
      <c r="F27" s="197">
        <f t="shared" si="4"/>
        <v>2080000</v>
      </c>
      <c r="G27" s="197">
        <f t="shared" si="4"/>
        <v>986451</v>
      </c>
      <c r="H27" s="197">
        <f t="shared" si="4"/>
        <v>1436000</v>
      </c>
      <c r="I27" s="197"/>
      <c r="J27" s="197"/>
      <c r="K27" s="197"/>
      <c r="L27" s="197">
        <f t="shared" si="4"/>
        <v>741</v>
      </c>
      <c r="M27" s="197">
        <f t="shared" si="4"/>
        <v>3490110</v>
      </c>
      <c r="N27" s="197"/>
      <c r="O27" s="197"/>
      <c r="P27" s="197">
        <f t="shared" si="4"/>
        <v>1858.2799999999997</v>
      </c>
      <c r="Q27" s="197">
        <f t="shared" si="4"/>
        <v>13007960</v>
      </c>
      <c r="R27" s="197"/>
      <c r="S27" s="197"/>
      <c r="T27" s="197"/>
      <c r="U27" s="197"/>
      <c r="V27" s="197"/>
      <c r="W27" s="197"/>
      <c r="X27" s="197">
        <f t="shared" si="4"/>
        <v>83542</v>
      </c>
      <c r="Y27" s="21"/>
      <c r="Z27" s="20"/>
      <c r="AA27" s="20"/>
      <c r="AB27" s="20"/>
    </row>
    <row r="28" spans="1:28" s="19" customFormat="1" ht="12.75" customHeight="1" x14ac:dyDescent="0.3">
      <c r="A28" s="258" t="s">
        <v>125</v>
      </c>
      <c r="B28" s="259"/>
      <c r="C28" s="260"/>
      <c r="D28" s="283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284"/>
      <c r="P28" s="284"/>
      <c r="Q28" s="284"/>
      <c r="R28" s="284"/>
      <c r="S28" s="284"/>
      <c r="T28" s="284"/>
      <c r="U28" s="284"/>
      <c r="V28" s="284"/>
      <c r="W28" s="284"/>
      <c r="X28" s="285"/>
      <c r="Y28" s="21"/>
      <c r="Z28" s="20"/>
      <c r="AA28" s="20"/>
    </row>
    <row r="29" spans="1:28" s="19" customFormat="1" ht="12.75" customHeight="1" x14ac:dyDescent="0.25">
      <c r="A29" s="198">
        <f>A26+1</f>
        <v>15</v>
      </c>
      <c r="B29" s="22" t="s">
        <v>254</v>
      </c>
      <c r="C29" s="199">
        <f>D29+K29+M29+O29+Q29+S29+U29+V29+W29+X29</f>
        <v>158880</v>
      </c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>
        <v>158880</v>
      </c>
      <c r="X29" s="197"/>
      <c r="Y29" s="21"/>
      <c r="Z29" s="20"/>
      <c r="AA29" s="20"/>
    </row>
    <row r="30" spans="1:28" s="19" customFormat="1" ht="12.75" customHeight="1" x14ac:dyDescent="0.25">
      <c r="A30" s="198">
        <f>A29+1</f>
        <v>16</v>
      </c>
      <c r="B30" s="22" t="s">
        <v>255</v>
      </c>
      <c r="C30" s="199">
        <f>D30+K30+M30+O30+Q30+S30+U30+V30+W30+X30</f>
        <v>158159</v>
      </c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>
        <v>158159</v>
      </c>
      <c r="X30" s="197"/>
      <c r="Y30" s="21"/>
      <c r="Z30" s="20"/>
      <c r="AA30" s="20"/>
    </row>
    <row r="31" spans="1:28" s="19" customFormat="1" ht="12.75" customHeight="1" x14ac:dyDescent="0.25">
      <c r="A31" s="198">
        <f>A30+1</f>
        <v>17</v>
      </c>
      <c r="B31" s="22" t="s">
        <v>256</v>
      </c>
      <c r="C31" s="199">
        <f>D31+K31+M31+O31+Q31+S31+U31+V31+W31+X31</f>
        <v>158048</v>
      </c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>
        <v>158048</v>
      </c>
      <c r="X31" s="197"/>
      <c r="Y31" s="21"/>
      <c r="Z31" s="20"/>
      <c r="AA31" s="20"/>
    </row>
    <row r="32" spans="1:28" s="19" customFormat="1" ht="12.75" customHeight="1" x14ac:dyDescent="0.3">
      <c r="A32" s="305" t="s">
        <v>18</v>
      </c>
      <c r="B32" s="306"/>
      <c r="C32" s="197">
        <f>SUM(C29:C31)</f>
        <v>475087</v>
      </c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>
        <f t="shared" ref="W32" si="5">SUM(W29:W31)</f>
        <v>475087</v>
      </c>
      <c r="X32" s="197"/>
      <c r="Y32" s="21"/>
      <c r="Z32" s="20"/>
      <c r="AA32" s="20"/>
    </row>
    <row r="33" spans="1:28" s="19" customFormat="1" ht="12.75" customHeight="1" x14ac:dyDescent="0.3">
      <c r="A33" s="319" t="s">
        <v>198</v>
      </c>
      <c r="B33" s="320"/>
      <c r="C33" s="321"/>
      <c r="D33" s="316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7"/>
      <c r="X33" s="318"/>
      <c r="Y33" s="21"/>
      <c r="Z33" s="20"/>
      <c r="AA33" s="20"/>
    </row>
    <row r="34" spans="1:28" s="19" customFormat="1" ht="12.75" customHeight="1" x14ac:dyDescent="0.3">
      <c r="A34" s="198">
        <f>A31+1</f>
        <v>18</v>
      </c>
      <c r="B34" s="14" t="s">
        <v>263</v>
      </c>
      <c r="C34" s="199">
        <f>D34+K34+M34+O34+Q34+S34+U34+V34+W34+X34</f>
        <v>4523754</v>
      </c>
      <c r="D34" s="197"/>
      <c r="E34" s="197"/>
      <c r="F34" s="197"/>
      <c r="G34" s="197"/>
      <c r="H34" s="197"/>
      <c r="I34" s="197"/>
      <c r="J34" s="197"/>
      <c r="K34" s="197"/>
      <c r="L34" s="180">
        <v>282</v>
      </c>
      <c r="M34" s="180">
        <v>1163085</v>
      </c>
      <c r="N34" s="197"/>
      <c r="O34" s="197"/>
      <c r="P34" s="180">
        <v>527</v>
      </c>
      <c r="Q34" s="180">
        <v>3293380</v>
      </c>
      <c r="R34" s="197"/>
      <c r="S34" s="197"/>
      <c r="T34" s="197"/>
      <c r="U34" s="197"/>
      <c r="V34" s="197"/>
      <c r="W34" s="197"/>
      <c r="X34" s="197">
        <v>67289</v>
      </c>
      <c r="Y34" s="21"/>
      <c r="Z34" s="20"/>
      <c r="AA34" s="20"/>
    </row>
    <row r="35" spans="1:28" s="19" customFormat="1" ht="12.75" customHeight="1" x14ac:dyDescent="0.3">
      <c r="A35" s="198">
        <f>A34+1</f>
        <v>19</v>
      </c>
      <c r="B35" s="14" t="s">
        <v>258</v>
      </c>
      <c r="C35" s="199">
        <f>D35+K35+M35+O35+Q35+S35+U35+V35+W35+X35</f>
        <v>7753335</v>
      </c>
      <c r="D35" s="197"/>
      <c r="E35" s="197"/>
      <c r="F35" s="197"/>
      <c r="G35" s="197"/>
      <c r="H35" s="197"/>
      <c r="I35" s="197"/>
      <c r="J35" s="197"/>
      <c r="K35" s="197"/>
      <c r="L35" s="180">
        <v>564</v>
      </c>
      <c r="M35" s="180">
        <v>2325204</v>
      </c>
      <c r="N35" s="197"/>
      <c r="O35" s="197"/>
      <c r="P35" s="180">
        <v>632</v>
      </c>
      <c r="Q35" s="180">
        <v>5321383</v>
      </c>
      <c r="R35" s="197"/>
      <c r="S35" s="197"/>
      <c r="T35" s="197"/>
      <c r="U35" s="197"/>
      <c r="V35" s="197"/>
      <c r="W35" s="197"/>
      <c r="X35" s="197">
        <v>106748</v>
      </c>
      <c r="Y35" s="21"/>
      <c r="Z35" s="20"/>
      <c r="AA35" s="20"/>
    </row>
    <row r="36" spans="1:28" s="19" customFormat="1" ht="12.75" customHeight="1" x14ac:dyDescent="0.3">
      <c r="A36" s="198">
        <f t="shared" ref="A36:A41" si="6">A35+1</f>
        <v>20</v>
      </c>
      <c r="B36" s="14" t="s">
        <v>257</v>
      </c>
      <c r="C36" s="199">
        <f t="shared" ref="C36:C41" si="7">D36+K36+M36+O36+Q36+S36+U36+V36+W36+X36</f>
        <v>4788813</v>
      </c>
      <c r="D36" s="197"/>
      <c r="E36" s="197"/>
      <c r="F36" s="197"/>
      <c r="G36" s="197"/>
      <c r="H36" s="197"/>
      <c r="I36" s="197"/>
      <c r="J36" s="197"/>
      <c r="K36" s="197"/>
      <c r="L36" s="180">
        <v>268</v>
      </c>
      <c r="M36" s="180">
        <v>1557738</v>
      </c>
      <c r="N36" s="197"/>
      <c r="O36" s="197"/>
      <c r="P36" s="180">
        <v>426</v>
      </c>
      <c r="Q36" s="180">
        <v>3137004</v>
      </c>
      <c r="R36" s="197"/>
      <c r="S36" s="197"/>
      <c r="T36" s="197"/>
      <c r="U36" s="197"/>
      <c r="V36" s="197"/>
      <c r="W36" s="197"/>
      <c r="X36" s="197">
        <v>94071</v>
      </c>
      <c r="Y36" s="21"/>
      <c r="Z36" s="20"/>
      <c r="AA36" s="20"/>
    </row>
    <row r="37" spans="1:28" s="19" customFormat="1" ht="12.75" customHeight="1" x14ac:dyDescent="0.3">
      <c r="A37" s="198">
        <f t="shared" si="6"/>
        <v>21</v>
      </c>
      <c r="B37" s="14" t="s">
        <v>259</v>
      </c>
      <c r="C37" s="199">
        <f t="shared" si="7"/>
        <v>3363363</v>
      </c>
      <c r="D37" s="197"/>
      <c r="E37" s="197"/>
      <c r="F37" s="197"/>
      <c r="G37" s="197"/>
      <c r="H37" s="197"/>
      <c r="I37" s="197"/>
      <c r="J37" s="197"/>
      <c r="K37" s="197"/>
      <c r="L37" s="180">
        <v>715</v>
      </c>
      <c r="M37" s="180">
        <v>2356168</v>
      </c>
      <c r="N37" s="197"/>
      <c r="O37" s="197"/>
      <c r="P37" s="180">
        <v>155</v>
      </c>
      <c r="Q37" s="180">
        <v>955426</v>
      </c>
      <c r="R37" s="197"/>
      <c r="S37" s="197"/>
      <c r="T37" s="197"/>
      <c r="U37" s="197"/>
      <c r="V37" s="197"/>
      <c r="W37" s="197"/>
      <c r="X37" s="197">
        <v>51769</v>
      </c>
      <c r="Y37" s="21"/>
      <c r="Z37" s="20"/>
      <c r="AA37" s="20"/>
    </row>
    <row r="38" spans="1:28" s="19" customFormat="1" ht="12.75" customHeight="1" x14ac:dyDescent="0.3">
      <c r="A38" s="198">
        <f t="shared" si="6"/>
        <v>22</v>
      </c>
      <c r="B38" s="14" t="s">
        <v>262</v>
      </c>
      <c r="C38" s="199">
        <f>D38+K38+M38+O38+Q38+S38+U38+V38+W38+X38</f>
        <v>3357223</v>
      </c>
      <c r="D38" s="197"/>
      <c r="E38" s="197"/>
      <c r="F38" s="197"/>
      <c r="G38" s="197"/>
      <c r="H38" s="197"/>
      <c r="I38" s="197"/>
      <c r="J38" s="197"/>
      <c r="K38" s="197"/>
      <c r="L38" s="180">
        <v>715</v>
      </c>
      <c r="M38" s="180">
        <v>2347961</v>
      </c>
      <c r="N38" s="197"/>
      <c r="O38" s="197"/>
      <c r="P38" s="180">
        <v>195</v>
      </c>
      <c r="Q38" s="180">
        <v>973099</v>
      </c>
      <c r="R38" s="197"/>
      <c r="S38" s="197"/>
      <c r="T38" s="197"/>
      <c r="U38" s="197"/>
      <c r="V38" s="197"/>
      <c r="W38" s="197"/>
      <c r="X38" s="197">
        <v>36163</v>
      </c>
      <c r="Y38" s="21"/>
      <c r="Z38" s="20"/>
      <c r="AA38" s="20"/>
    </row>
    <row r="39" spans="1:28" s="19" customFormat="1" ht="12.75" customHeight="1" x14ac:dyDescent="0.3">
      <c r="A39" s="198">
        <f t="shared" si="6"/>
        <v>23</v>
      </c>
      <c r="B39" s="14" t="s">
        <v>260</v>
      </c>
      <c r="C39" s="199">
        <f t="shared" si="7"/>
        <v>3614224</v>
      </c>
      <c r="D39" s="197"/>
      <c r="E39" s="197"/>
      <c r="F39" s="197"/>
      <c r="G39" s="197"/>
      <c r="H39" s="197"/>
      <c r="I39" s="197"/>
      <c r="J39" s="197"/>
      <c r="K39" s="197"/>
      <c r="L39" s="180">
        <v>715</v>
      </c>
      <c r="M39" s="180">
        <v>2356168</v>
      </c>
      <c r="N39" s="197"/>
      <c r="O39" s="197"/>
      <c r="P39" s="180">
        <v>115</v>
      </c>
      <c r="Q39" s="180">
        <v>1237453</v>
      </c>
      <c r="R39" s="197"/>
      <c r="S39" s="197"/>
      <c r="T39" s="197"/>
      <c r="U39" s="197"/>
      <c r="V39" s="197"/>
      <c r="W39" s="197"/>
      <c r="X39" s="197">
        <v>20603</v>
      </c>
      <c r="Y39" s="21"/>
      <c r="Z39" s="20"/>
      <c r="AA39" s="20"/>
    </row>
    <row r="40" spans="1:28" s="19" customFormat="1" ht="12.75" customHeight="1" x14ac:dyDescent="0.3">
      <c r="A40" s="198">
        <f t="shared" si="6"/>
        <v>24</v>
      </c>
      <c r="B40" s="14" t="s">
        <v>264</v>
      </c>
      <c r="C40" s="199">
        <f>D40+K40+M40+O40+Q40+S40+U40+V40+W40+X40</f>
        <v>1369645</v>
      </c>
      <c r="D40" s="197"/>
      <c r="E40" s="197"/>
      <c r="F40" s="197"/>
      <c r="G40" s="197"/>
      <c r="H40" s="197"/>
      <c r="I40" s="197"/>
      <c r="J40" s="197"/>
      <c r="K40" s="197"/>
      <c r="L40" s="180">
        <v>885</v>
      </c>
      <c r="M40" s="180">
        <v>1314016</v>
      </c>
      <c r="N40" s="197"/>
      <c r="O40" s="197"/>
      <c r="P40" s="180"/>
      <c r="Q40" s="180"/>
      <c r="R40" s="197"/>
      <c r="S40" s="197"/>
      <c r="T40" s="197"/>
      <c r="U40" s="197"/>
      <c r="V40" s="197"/>
      <c r="W40" s="197"/>
      <c r="X40" s="197">
        <v>55629</v>
      </c>
      <c r="Y40" s="21"/>
      <c r="Z40" s="20"/>
      <c r="AA40" s="20"/>
    </row>
    <row r="41" spans="1:28" s="19" customFormat="1" ht="12.75" customHeight="1" x14ac:dyDescent="0.3">
      <c r="A41" s="198">
        <f t="shared" si="6"/>
        <v>25</v>
      </c>
      <c r="B41" s="14" t="s">
        <v>261</v>
      </c>
      <c r="C41" s="199">
        <f t="shared" si="7"/>
        <v>1852329</v>
      </c>
      <c r="D41" s="197"/>
      <c r="E41" s="197"/>
      <c r="F41" s="197"/>
      <c r="G41" s="197"/>
      <c r="H41" s="197"/>
      <c r="I41" s="197"/>
      <c r="J41" s="197"/>
      <c r="K41" s="197"/>
      <c r="L41" s="180">
        <v>580</v>
      </c>
      <c r="M41" s="180">
        <v>1790894</v>
      </c>
      <c r="N41" s="197"/>
      <c r="O41" s="197"/>
      <c r="P41" s="180"/>
      <c r="Q41" s="180"/>
      <c r="R41" s="197"/>
      <c r="S41" s="197"/>
      <c r="T41" s="197"/>
      <c r="U41" s="197"/>
      <c r="V41" s="197"/>
      <c r="W41" s="197"/>
      <c r="X41" s="197">
        <v>61435</v>
      </c>
      <c r="Y41" s="21"/>
      <c r="Z41" s="20"/>
      <c r="AA41" s="20"/>
    </row>
    <row r="42" spans="1:28" s="19" customFormat="1" ht="12.75" customHeight="1" x14ac:dyDescent="0.3">
      <c r="A42" s="305" t="s">
        <v>18</v>
      </c>
      <c r="B42" s="306"/>
      <c r="C42" s="199">
        <f>SUM(C34:C41)</f>
        <v>30622686</v>
      </c>
      <c r="D42" s="197"/>
      <c r="E42" s="197"/>
      <c r="F42" s="197"/>
      <c r="G42" s="197"/>
      <c r="H42" s="197"/>
      <c r="I42" s="197"/>
      <c r="J42" s="197"/>
      <c r="K42" s="197"/>
      <c r="L42" s="197">
        <f t="shared" ref="L42:X42" si="8">SUM(L34:L41)</f>
        <v>4724</v>
      </c>
      <c r="M42" s="197">
        <f t="shared" si="8"/>
        <v>15211234</v>
      </c>
      <c r="N42" s="197"/>
      <c r="O42" s="197"/>
      <c r="P42" s="197">
        <f t="shared" si="8"/>
        <v>2050</v>
      </c>
      <c r="Q42" s="197">
        <f t="shared" si="8"/>
        <v>14917745</v>
      </c>
      <c r="R42" s="197"/>
      <c r="S42" s="197"/>
      <c r="T42" s="197"/>
      <c r="U42" s="197"/>
      <c r="V42" s="197"/>
      <c r="W42" s="197"/>
      <c r="X42" s="197">
        <f t="shared" si="8"/>
        <v>493707</v>
      </c>
      <c r="Y42" s="21"/>
      <c r="Z42" s="20"/>
      <c r="AA42" s="20"/>
      <c r="AB42" s="20"/>
    </row>
    <row r="43" spans="1:28" s="19" customFormat="1" ht="12.75" customHeight="1" x14ac:dyDescent="0.3">
      <c r="A43" s="258" t="s">
        <v>126</v>
      </c>
      <c r="B43" s="259"/>
      <c r="C43" s="260"/>
      <c r="D43" s="283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5"/>
      <c r="Y43" s="21"/>
      <c r="Z43" s="20"/>
      <c r="AA43" s="20"/>
    </row>
    <row r="44" spans="1:28" s="19" customFormat="1" ht="12.75" customHeight="1" x14ac:dyDescent="0.3">
      <c r="A44" s="198">
        <f>A41+1</f>
        <v>26</v>
      </c>
      <c r="B44" s="14" t="s">
        <v>265</v>
      </c>
      <c r="C44" s="199">
        <f t="shared" ref="C44" si="9">D44+K44+M44+O44+Q44+S44+U44+V44+W44+X44</f>
        <v>6742461</v>
      </c>
      <c r="D44" s="197">
        <f>E44+F44+G44+H44+I44</f>
        <v>6711000</v>
      </c>
      <c r="E44" s="197"/>
      <c r="F44" s="197">
        <v>4239000</v>
      </c>
      <c r="G44" s="197">
        <v>791000</v>
      </c>
      <c r="H44" s="197">
        <v>1681000</v>
      </c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>
        <v>31461</v>
      </c>
      <c r="Y44" s="21"/>
      <c r="Z44" s="20"/>
      <c r="AA44" s="20"/>
    </row>
    <row r="45" spans="1:28" s="19" customFormat="1" ht="12.75" customHeight="1" x14ac:dyDescent="0.3">
      <c r="A45" s="305" t="s">
        <v>18</v>
      </c>
      <c r="B45" s="306"/>
      <c r="C45" s="197">
        <f>SUM(C44)</f>
        <v>6742461</v>
      </c>
      <c r="D45" s="197">
        <f t="shared" ref="D45:X45" si="10">SUM(D44)</f>
        <v>6711000</v>
      </c>
      <c r="E45" s="197"/>
      <c r="F45" s="197">
        <f t="shared" si="10"/>
        <v>4239000</v>
      </c>
      <c r="G45" s="197">
        <f t="shared" si="10"/>
        <v>791000</v>
      </c>
      <c r="H45" s="197">
        <f t="shared" si="10"/>
        <v>1681000</v>
      </c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>
        <f t="shared" si="10"/>
        <v>31461</v>
      </c>
      <c r="Y45" s="21"/>
      <c r="Z45" s="20"/>
      <c r="AA45" s="20"/>
      <c r="AB45" s="20"/>
    </row>
    <row r="46" spans="1:28" s="19" customFormat="1" ht="12.75" customHeight="1" x14ac:dyDescent="0.3">
      <c r="A46" s="258" t="s">
        <v>127</v>
      </c>
      <c r="B46" s="260"/>
      <c r="C46" s="18">
        <f>C23+C32+C27+C45+C42</f>
        <v>85214133</v>
      </c>
      <c r="D46" s="196">
        <f t="shared" ref="D46:X46" si="11">D23+D32+D27+D45+D42</f>
        <v>11213451</v>
      </c>
      <c r="E46" s="196"/>
      <c r="F46" s="196">
        <f t="shared" si="11"/>
        <v>6319000</v>
      </c>
      <c r="G46" s="196">
        <f t="shared" si="11"/>
        <v>1777451</v>
      </c>
      <c r="H46" s="196">
        <f t="shared" si="11"/>
        <v>3117000</v>
      </c>
      <c r="I46" s="196"/>
      <c r="J46" s="196"/>
      <c r="K46" s="196"/>
      <c r="L46" s="196">
        <f t="shared" si="11"/>
        <v>7907</v>
      </c>
      <c r="M46" s="196">
        <f t="shared" si="11"/>
        <v>30911344</v>
      </c>
      <c r="N46" s="196"/>
      <c r="O46" s="196"/>
      <c r="P46" s="196">
        <f t="shared" si="11"/>
        <v>4908.28</v>
      </c>
      <c r="Q46" s="196">
        <f t="shared" si="11"/>
        <v>34925705</v>
      </c>
      <c r="R46" s="196"/>
      <c r="S46" s="196"/>
      <c r="T46" s="196"/>
      <c r="U46" s="196"/>
      <c r="V46" s="196"/>
      <c r="W46" s="196">
        <f t="shared" si="11"/>
        <v>7474273</v>
      </c>
      <c r="X46" s="196">
        <f t="shared" si="11"/>
        <v>689360</v>
      </c>
      <c r="Y46" s="21"/>
      <c r="Z46" s="20"/>
      <c r="AA46" s="20"/>
      <c r="AB46" s="20"/>
    </row>
    <row r="47" spans="1:28" s="19" customFormat="1" ht="12.75" customHeight="1" x14ac:dyDescent="0.3">
      <c r="A47" s="300" t="s">
        <v>128</v>
      </c>
      <c r="B47" s="301"/>
      <c r="C47" s="301"/>
      <c r="D47" s="301"/>
      <c r="E47" s="301"/>
      <c r="F47" s="301"/>
      <c r="G47" s="301"/>
      <c r="H47" s="301"/>
      <c r="I47" s="301"/>
      <c r="J47" s="301"/>
      <c r="K47" s="301"/>
      <c r="L47" s="301"/>
      <c r="M47" s="301"/>
      <c r="N47" s="301"/>
      <c r="O47" s="301"/>
      <c r="P47" s="301"/>
      <c r="Q47" s="301"/>
      <c r="R47" s="301"/>
      <c r="S47" s="301"/>
      <c r="T47" s="301"/>
      <c r="U47" s="301"/>
      <c r="V47" s="301"/>
      <c r="W47" s="301"/>
      <c r="X47" s="302"/>
      <c r="Y47" s="21"/>
      <c r="Z47" s="20"/>
    </row>
    <row r="48" spans="1:28" s="19" customFormat="1" ht="12.75" customHeight="1" x14ac:dyDescent="0.3">
      <c r="A48" s="258" t="s">
        <v>129</v>
      </c>
      <c r="B48" s="259"/>
      <c r="C48" s="260"/>
      <c r="D48" s="300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2"/>
      <c r="Y48" s="21"/>
      <c r="Z48" s="20"/>
    </row>
    <row r="49" spans="1:28" s="19" customFormat="1" ht="12.75" customHeight="1" x14ac:dyDescent="0.3">
      <c r="A49" s="201">
        <f>A44+1</f>
        <v>27</v>
      </c>
      <c r="B49" s="14" t="s">
        <v>266</v>
      </c>
      <c r="C49" s="199">
        <f t="shared" ref="C49" si="12">D49+K49+M49+O49+Q49+S49+U49+V49+W49+X49</f>
        <v>2721735</v>
      </c>
      <c r="D49" s="199"/>
      <c r="E49" s="199"/>
      <c r="F49" s="199"/>
      <c r="G49" s="199"/>
      <c r="H49" s="199"/>
      <c r="I49" s="199"/>
      <c r="J49" s="199"/>
      <c r="K49" s="199"/>
      <c r="L49" s="199">
        <v>900</v>
      </c>
      <c r="M49" s="199">
        <v>2700000</v>
      </c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>
        <v>21735</v>
      </c>
      <c r="Y49" s="21"/>
      <c r="Z49" s="20"/>
    </row>
    <row r="50" spans="1:28" s="19" customFormat="1" ht="12.75" customHeight="1" x14ac:dyDescent="0.3">
      <c r="A50" s="305" t="s">
        <v>18</v>
      </c>
      <c r="B50" s="306"/>
      <c r="C50" s="197">
        <f>SUM(C49:C49)</f>
        <v>2721735</v>
      </c>
      <c r="D50" s="197"/>
      <c r="E50" s="197"/>
      <c r="F50" s="197"/>
      <c r="G50" s="197"/>
      <c r="H50" s="197"/>
      <c r="I50" s="197"/>
      <c r="J50" s="197"/>
      <c r="K50" s="197"/>
      <c r="L50" s="197">
        <f>SUM(L49:L49)</f>
        <v>900</v>
      </c>
      <c r="M50" s="197">
        <f>SUM(M49:M49)</f>
        <v>2700000</v>
      </c>
      <c r="N50" s="197"/>
      <c r="O50" s="197"/>
      <c r="P50" s="197"/>
      <c r="Q50" s="197"/>
      <c r="R50" s="197"/>
      <c r="S50" s="197"/>
      <c r="T50" s="197"/>
      <c r="U50" s="197"/>
      <c r="V50" s="199"/>
      <c r="W50" s="199"/>
      <c r="X50" s="199">
        <f>X49</f>
        <v>21735</v>
      </c>
      <c r="Y50" s="21"/>
      <c r="Z50" s="20"/>
      <c r="AA50" s="20"/>
      <c r="AB50" s="20"/>
    </row>
    <row r="51" spans="1:28" s="19" customFormat="1" ht="12.75" customHeight="1" x14ac:dyDescent="0.3">
      <c r="A51" s="258" t="s">
        <v>130</v>
      </c>
      <c r="B51" s="259"/>
      <c r="C51" s="260"/>
      <c r="D51" s="300"/>
      <c r="E51" s="301"/>
      <c r="F51" s="301"/>
      <c r="G51" s="301"/>
      <c r="H51" s="301"/>
      <c r="I51" s="301"/>
      <c r="J51" s="301"/>
      <c r="K51" s="301"/>
      <c r="L51" s="301"/>
      <c r="M51" s="301"/>
      <c r="N51" s="301"/>
      <c r="O51" s="301"/>
      <c r="P51" s="301"/>
      <c r="Q51" s="301"/>
      <c r="R51" s="301"/>
      <c r="S51" s="301"/>
      <c r="T51" s="301"/>
      <c r="U51" s="301"/>
      <c r="V51" s="301"/>
      <c r="W51" s="301"/>
      <c r="X51" s="302"/>
      <c r="Y51" s="21"/>
      <c r="Z51" s="20"/>
    </row>
    <row r="52" spans="1:28" s="19" customFormat="1" x14ac:dyDescent="0.3">
      <c r="A52" s="201">
        <f>A49+1</f>
        <v>28</v>
      </c>
      <c r="B52" s="14" t="s">
        <v>267</v>
      </c>
      <c r="C52" s="199">
        <f>D52+K52+M52+O52+Q52+S52+U52+V52+W52+X52</f>
        <v>1756464</v>
      </c>
      <c r="D52" s="199"/>
      <c r="E52" s="199"/>
      <c r="F52" s="199"/>
      <c r="G52" s="199"/>
      <c r="H52" s="199"/>
      <c r="I52" s="199"/>
      <c r="J52" s="199"/>
      <c r="K52" s="199"/>
      <c r="L52" s="38">
        <v>1470</v>
      </c>
      <c r="M52" s="199">
        <v>1283722</v>
      </c>
      <c r="N52" s="199"/>
      <c r="O52" s="199"/>
      <c r="P52" s="199">
        <v>250</v>
      </c>
      <c r="Q52" s="199">
        <v>398466</v>
      </c>
      <c r="R52" s="199"/>
      <c r="S52" s="199"/>
      <c r="T52" s="199"/>
      <c r="U52" s="199"/>
      <c r="V52" s="199"/>
      <c r="W52" s="199"/>
      <c r="X52" s="199">
        <v>74276</v>
      </c>
      <c r="Y52" s="21"/>
      <c r="Z52" s="20"/>
      <c r="AA52" s="20"/>
      <c r="AB52" s="20"/>
    </row>
    <row r="53" spans="1:28" s="19" customFormat="1" x14ac:dyDescent="0.3">
      <c r="A53" s="201">
        <f>A52+1</f>
        <v>29</v>
      </c>
      <c r="B53" s="14" t="s">
        <v>269</v>
      </c>
      <c r="C53" s="199">
        <f>D53+K53+M53+O53+Q53+S53+U53+V53+W53+X53</f>
        <v>2549294</v>
      </c>
      <c r="D53" s="199"/>
      <c r="E53" s="199"/>
      <c r="F53" s="199"/>
      <c r="G53" s="199"/>
      <c r="H53" s="199"/>
      <c r="I53" s="199"/>
      <c r="J53" s="199"/>
      <c r="K53" s="199"/>
      <c r="L53" s="38">
        <v>623</v>
      </c>
      <c r="M53" s="199">
        <v>2281956</v>
      </c>
      <c r="N53" s="199"/>
      <c r="O53" s="199"/>
      <c r="P53" s="199">
        <v>197</v>
      </c>
      <c r="Q53" s="199">
        <v>229793</v>
      </c>
      <c r="R53" s="199"/>
      <c r="S53" s="199"/>
      <c r="T53" s="199"/>
      <c r="U53" s="199"/>
      <c r="V53" s="199"/>
      <c r="W53" s="199"/>
      <c r="X53" s="199">
        <v>37545</v>
      </c>
      <c r="Y53" s="21"/>
      <c r="Z53" s="20"/>
      <c r="AA53" s="20"/>
      <c r="AB53" s="20"/>
    </row>
    <row r="54" spans="1:28" s="19" customFormat="1" ht="12.75" customHeight="1" x14ac:dyDescent="0.3">
      <c r="A54" s="305" t="s">
        <v>18</v>
      </c>
      <c r="B54" s="306"/>
      <c r="C54" s="199">
        <f>SUM(C52:C53)</f>
        <v>4305758</v>
      </c>
      <c r="D54" s="199"/>
      <c r="E54" s="199"/>
      <c r="F54" s="199"/>
      <c r="G54" s="199"/>
      <c r="H54" s="199"/>
      <c r="I54" s="199"/>
      <c r="J54" s="199"/>
      <c r="K54" s="199"/>
      <c r="L54" s="199">
        <f>SUM(L52:L53)</f>
        <v>2093</v>
      </c>
      <c r="M54" s="199">
        <f t="shared" ref="M54:Q54" si="13">SUM(M52:M53)</f>
        <v>3565678</v>
      </c>
      <c r="N54" s="199"/>
      <c r="O54" s="199"/>
      <c r="P54" s="199">
        <f t="shared" si="13"/>
        <v>447</v>
      </c>
      <c r="Q54" s="199">
        <f t="shared" si="13"/>
        <v>628259</v>
      </c>
      <c r="R54" s="199"/>
      <c r="S54" s="199"/>
      <c r="T54" s="199"/>
      <c r="U54" s="199"/>
      <c r="V54" s="199"/>
      <c r="W54" s="199"/>
      <c r="X54" s="199">
        <f>SUM(X52:X53)</f>
        <v>111821</v>
      </c>
      <c r="Y54" s="21"/>
      <c r="Z54" s="20"/>
      <c r="AA54" s="20"/>
      <c r="AB54" s="20"/>
    </row>
    <row r="55" spans="1:28" s="19" customFormat="1" ht="12.75" customHeight="1" x14ac:dyDescent="0.3">
      <c r="A55" s="258" t="s">
        <v>131</v>
      </c>
      <c r="B55" s="259"/>
      <c r="C55" s="260"/>
      <c r="D55" s="300"/>
      <c r="E55" s="301"/>
      <c r="F55" s="301"/>
      <c r="G55" s="301"/>
      <c r="H55" s="301"/>
      <c r="I55" s="301"/>
      <c r="J55" s="301"/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2"/>
      <c r="Y55" s="21"/>
      <c r="Z55" s="20"/>
    </row>
    <row r="56" spans="1:28" s="19" customFormat="1" ht="12.75" customHeight="1" x14ac:dyDescent="0.3">
      <c r="A56" s="201">
        <f>A53+1</f>
        <v>30</v>
      </c>
      <c r="B56" s="14" t="s">
        <v>270</v>
      </c>
      <c r="C56" s="199">
        <f>D56+K56+M56+O56+Q56+S56+U56+V56+W56+X56</f>
        <v>2143211</v>
      </c>
      <c r="D56" s="199"/>
      <c r="E56" s="199"/>
      <c r="F56" s="199"/>
      <c r="G56" s="199"/>
      <c r="H56" s="199"/>
      <c r="I56" s="199"/>
      <c r="J56" s="199"/>
      <c r="K56" s="199"/>
      <c r="L56" s="199">
        <v>708</v>
      </c>
      <c r="M56" s="199">
        <v>2124000</v>
      </c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>
        <v>19211</v>
      </c>
      <c r="Y56" s="21"/>
      <c r="Z56" s="20"/>
    </row>
    <row r="57" spans="1:28" s="19" customFormat="1" ht="12.75" customHeight="1" x14ac:dyDescent="0.3">
      <c r="A57" s="305" t="s">
        <v>18</v>
      </c>
      <c r="B57" s="306"/>
      <c r="C57" s="199">
        <f>SUM(C56:C56)</f>
        <v>2143211</v>
      </c>
      <c r="D57" s="199"/>
      <c r="E57" s="199"/>
      <c r="F57" s="199"/>
      <c r="G57" s="199"/>
      <c r="H57" s="199"/>
      <c r="I57" s="199"/>
      <c r="J57" s="199"/>
      <c r="K57" s="199"/>
      <c r="L57" s="199">
        <f>SUM(L56:L56)</f>
        <v>708</v>
      </c>
      <c r="M57" s="199">
        <f>SUM(M56:M56)</f>
        <v>2124000</v>
      </c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>
        <f>X56</f>
        <v>19211</v>
      </c>
      <c r="Y57" s="21"/>
      <c r="Z57" s="20"/>
      <c r="AA57" s="20"/>
      <c r="AB57" s="20"/>
    </row>
    <row r="58" spans="1:28" s="19" customFormat="1" ht="12.75" customHeight="1" x14ac:dyDescent="0.3">
      <c r="A58" s="216" t="s">
        <v>132</v>
      </c>
      <c r="B58" s="217"/>
      <c r="C58" s="218"/>
      <c r="D58" s="232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4"/>
      <c r="Y58" s="21"/>
      <c r="Z58" s="20"/>
    </row>
    <row r="59" spans="1:28" s="19" customFormat="1" ht="12.75" customHeight="1" x14ac:dyDescent="0.3">
      <c r="A59" s="198">
        <f>A56+1</f>
        <v>31</v>
      </c>
      <c r="B59" s="14" t="s">
        <v>271</v>
      </c>
      <c r="C59" s="199">
        <f>D59+K59+M59+O59+Q59+S59+U59+V59+W59+X59</f>
        <v>2118891</v>
      </c>
      <c r="D59" s="199"/>
      <c r="E59" s="199"/>
      <c r="F59" s="199"/>
      <c r="G59" s="199"/>
      <c r="H59" s="199"/>
      <c r="I59" s="199"/>
      <c r="J59" s="199"/>
      <c r="K59" s="199"/>
      <c r="L59" s="199">
        <v>700</v>
      </c>
      <c r="M59" s="199">
        <v>2100000</v>
      </c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>
        <v>18891</v>
      </c>
      <c r="Y59" s="21"/>
      <c r="Z59" s="20"/>
    </row>
    <row r="60" spans="1:28" s="19" customFormat="1" ht="12.75" customHeight="1" x14ac:dyDescent="0.3">
      <c r="A60" s="198">
        <f>A59+1</f>
        <v>32</v>
      </c>
      <c r="B60" s="14" t="s">
        <v>272</v>
      </c>
      <c r="C60" s="199">
        <f>D60+K60+M60+O60+Q60+S60+U60+V60+W60+X60</f>
        <v>2118996</v>
      </c>
      <c r="D60" s="199"/>
      <c r="E60" s="199"/>
      <c r="F60" s="199"/>
      <c r="G60" s="199"/>
      <c r="H60" s="199"/>
      <c r="I60" s="199"/>
      <c r="J60" s="199"/>
      <c r="K60" s="199"/>
      <c r="L60" s="199">
        <v>700</v>
      </c>
      <c r="M60" s="199">
        <v>2100000</v>
      </c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>
        <v>18996</v>
      </c>
      <c r="Y60" s="21"/>
      <c r="Z60" s="20"/>
    </row>
    <row r="61" spans="1:28" s="19" customFormat="1" ht="12.75" customHeight="1" x14ac:dyDescent="0.3">
      <c r="A61" s="198">
        <f>A60+1</f>
        <v>33</v>
      </c>
      <c r="B61" s="14" t="s">
        <v>273</v>
      </c>
      <c r="C61" s="199">
        <f t="shared" ref="C61" si="14">D61+K61+M61+O61+Q61+S61+U61+V61+W61+X61</f>
        <v>235787</v>
      </c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7">
        <v>235787</v>
      </c>
      <c r="X61" s="197"/>
      <c r="Y61" s="21"/>
      <c r="Z61" s="20"/>
    </row>
    <row r="62" spans="1:28" s="19" customFormat="1" ht="12.75" customHeight="1" x14ac:dyDescent="0.3">
      <c r="A62" s="305" t="s">
        <v>18</v>
      </c>
      <c r="B62" s="306"/>
      <c r="C62" s="199">
        <f>SUM(C59:C61)</f>
        <v>4473674</v>
      </c>
      <c r="D62" s="199"/>
      <c r="E62" s="199"/>
      <c r="F62" s="199"/>
      <c r="G62" s="199"/>
      <c r="H62" s="199"/>
      <c r="I62" s="199"/>
      <c r="J62" s="199"/>
      <c r="K62" s="199"/>
      <c r="L62" s="199">
        <f t="shared" ref="L62:X62" si="15">SUM(L59:L61)</f>
        <v>1400</v>
      </c>
      <c r="M62" s="199">
        <f t="shared" si="15"/>
        <v>4200000</v>
      </c>
      <c r="N62" s="199"/>
      <c r="O62" s="199"/>
      <c r="P62" s="199"/>
      <c r="Q62" s="199"/>
      <c r="R62" s="199"/>
      <c r="S62" s="199"/>
      <c r="T62" s="199"/>
      <c r="U62" s="199"/>
      <c r="V62" s="199"/>
      <c r="W62" s="199">
        <f t="shared" si="15"/>
        <v>235787</v>
      </c>
      <c r="X62" s="199">
        <f t="shared" si="15"/>
        <v>37887</v>
      </c>
      <c r="Y62" s="21"/>
      <c r="Z62" s="20"/>
      <c r="AA62" s="20"/>
      <c r="AB62" s="20"/>
    </row>
    <row r="63" spans="1:28" s="19" customFormat="1" ht="12.75" customHeight="1" x14ac:dyDescent="0.3">
      <c r="A63" s="216" t="s">
        <v>133</v>
      </c>
      <c r="B63" s="217"/>
      <c r="C63" s="218"/>
      <c r="D63" s="232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4"/>
      <c r="Y63" s="21"/>
      <c r="Z63" s="20"/>
    </row>
    <row r="64" spans="1:28" s="19" customFormat="1" ht="12.75" customHeight="1" x14ac:dyDescent="0.3">
      <c r="A64" s="198">
        <f>A61+1</f>
        <v>34</v>
      </c>
      <c r="B64" s="37" t="s">
        <v>274</v>
      </c>
      <c r="C64" s="199">
        <f t="shared" ref="C64" si="16">D64+K64+M64+O64+Q64+S64+U64+V64+W64+X64</f>
        <v>2024108</v>
      </c>
      <c r="D64" s="199"/>
      <c r="E64" s="199"/>
      <c r="F64" s="199"/>
      <c r="G64" s="199"/>
      <c r="H64" s="199"/>
      <c r="I64" s="199"/>
      <c r="J64" s="199"/>
      <c r="K64" s="199"/>
      <c r="L64" s="199">
        <v>670</v>
      </c>
      <c r="M64" s="199">
        <v>2010000</v>
      </c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>
        <v>14108</v>
      </c>
      <c r="Y64" s="21"/>
      <c r="Z64" s="20"/>
    </row>
    <row r="65" spans="1:28" s="19" customFormat="1" ht="12.75" customHeight="1" x14ac:dyDescent="0.3">
      <c r="A65" s="305" t="s">
        <v>18</v>
      </c>
      <c r="B65" s="306"/>
      <c r="C65" s="199">
        <f>SUM(C64)</f>
        <v>2024108</v>
      </c>
      <c r="D65" s="199"/>
      <c r="E65" s="199"/>
      <c r="F65" s="199"/>
      <c r="G65" s="199"/>
      <c r="H65" s="199"/>
      <c r="I65" s="199"/>
      <c r="J65" s="199"/>
      <c r="K65" s="199"/>
      <c r="L65" s="199">
        <f t="shared" ref="L65:X65" si="17">SUM(L64)</f>
        <v>670</v>
      </c>
      <c r="M65" s="199">
        <f t="shared" si="17"/>
        <v>2010000</v>
      </c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>
        <f t="shared" si="17"/>
        <v>14108</v>
      </c>
      <c r="Y65" s="21"/>
      <c r="Z65" s="20"/>
      <c r="AA65" s="20"/>
      <c r="AB65" s="20"/>
    </row>
    <row r="66" spans="1:28" s="19" customFormat="1" ht="12.75" customHeight="1" x14ac:dyDescent="0.3">
      <c r="A66" s="216" t="s">
        <v>276</v>
      </c>
      <c r="B66" s="217"/>
      <c r="C66" s="218"/>
      <c r="D66" s="232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4"/>
      <c r="Y66" s="21"/>
      <c r="Z66" s="20"/>
    </row>
    <row r="67" spans="1:28" s="19" customFormat="1" ht="12.75" customHeight="1" x14ac:dyDescent="0.3">
      <c r="A67" s="201">
        <f>A64+1</f>
        <v>35</v>
      </c>
      <c r="B67" s="14" t="s">
        <v>275</v>
      </c>
      <c r="C67" s="199">
        <f t="shared" ref="C67" si="18">D67+K67+M67+O67+Q67+S67+U67+V67+W67+X67</f>
        <v>1000000</v>
      </c>
      <c r="D67" s="197"/>
      <c r="E67" s="197"/>
      <c r="F67" s="197"/>
      <c r="G67" s="197"/>
      <c r="H67" s="197"/>
      <c r="I67" s="197"/>
      <c r="J67" s="197"/>
      <c r="K67" s="199"/>
      <c r="L67" s="199"/>
      <c r="M67" s="197"/>
      <c r="N67" s="197"/>
      <c r="O67" s="199"/>
      <c r="P67" s="199"/>
      <c r="Q67" s="199"/>
      <c r="R67" s="199"/>
      <c r="S67" s="199"/>
      <c r="T67" s="199"/>
      <c r="U67" s="199"/>
      <c r="V67" s="199"/>
      <c r="W67" s="199">
        <v>1000000</v>
      </c>
      <c r="X67" s="199"/>
      <c r="Y67" s="21"/>
      <c r="Z67" s="20"/>
    </row>
    <row r="68" spans="1:28" s="19" customFormat="1" ht="12.75" customHeight="1" x14ac:dyDescent="0.3">
      <c r="A68" s="305" t="s">
        <v>18</v>
      </c>
      <c r="B68" s="306"/>
      <c r="C68" s="199">
        <f>SUM(C67)</f>
        <v>1000000</v>
      </c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>
        <f>SUM(W67)</f>
        <v>1000000</v>
      </c>
      <c r="X68" s="199"/>
      <c r="Y68" s="21"/>
      <c r="Z68" s="20"/>
      <c r="AA68" s="20"/>
      <c r="AB68" s="20"/>
    </row>
    <row r="69" spans="1:28" s="19" customFormat="1" ht="12.75" customHeight="1" x14ac:dyDescent="0.3">
      <c r="A69" s="258" t="s">
        <v>135</v>
      </c>
      <c r="B69" s="260"/>
      <c r="C69" s="18">
        <f>C50+C54+C57+C68+C62+C65</f>
        <v>16668486</v>
      </c>
      <c r="D69" s="18"/>
      <c r="E69" s="18"/>
      <c r="F69" s="18"/>
      <c r="G69" s="18"/>
      <c r="H69" s="18"/>
      <c r="I69" s="18"/>
      <c r="J69" s="18"/>
      <c r="K69" s="18"/>
      <c r="L69" s="18">
        <f t="shared" ref="L69:X69" si="19">L50+L54+L57+L68+L62+L65</f>
        <v>5771</v>
      </c>
      <c r="M69" s="18">
        <f t="shared" si="19"/>
        <v>14599678</v>
      </c>
      <c r="N69" s="18"/>
      <c r="O69" s="18"/>
      <c r="P69" s="18">
        <f t="shared" si="19"/>
        <v>447</v>
      </c>
      <c r="Q69" s="18">
        <f t="shared" si="19"/>
        <v>628259</v>
      </c>
      <c r="R69" s="18"/>
      <c r="S69" s="18"/>
      <c r="T69" s="18"/>
      <c r="U69" s="18"/>
      <c r="V69" s="18"/>
      <c r="W69" s="18">
        <f t="shared" si="19"/>
        <v>1235787</v>
      </c>
      <c r="X69" s="18">
        <f t="shared" si="19"/>
        <v>204762</v>
      </c>
      <c r="Y69" s="21"/>
      <c r="Z69" s="20"/>
      <c r="AA69" s="20"/>
      <c r="AB69" s="20"/>
    </row>
    <row r="70" spans="1:28" s="19" customFormat="1" ht="12.75" customHeight="1" x14ac:dyDescent="0.3">
      <c r="A70" s="300" t="s">
        <v>16</v>
      </c>
      <c r="B70" s="301"/>
      <c r="C70" s="301"/>
      <c r="D70" s="301"/>
      <c r="E70" s="301"/>
      <c r="F70" s="301"/>
      <c r="G70" s="301"/>
      <c r="H70" s="301"/>
      <c r="I70" s="301"/>
      <c r="J70" s="301"/>
      <c r="K70" s="301"/>
      <c r="L70" s="301"/>
      <c r="M70" s="301"/>
      <c r="N70" s="301"/>
      <c r="O70" s="301"/>
      <c r="P70" s="301"/>
      <c r="Q70" s="301"/>
      <c r="R70" s="301"/>
      <c r="S70" s="301"/>
      <c r="T70" s="301"/>
      <c r="U70" s="301"/>
      <c r="V70" s="301"/>
      <c r="W70" s="301"/>
      <c r="X70" s="302"/>
      <c r="Y70" s="21"/>
      <c r="Z70" s="20"/>
    </row>
    <row r="71" spans="1:28" s="19" customFormat="1" ht="12.75" customHeight="1" x14ac:dyDescent="0.3">
      <c r="A71" s="338" t="s">
        <v>17</v>
      </c>
      <c r="B71" s="339"/>
      <c r="C71" s="340"/>
      <c r="D71" s="283"/>
      <c r="E71" s="284"/>
      <c r="F71" s="284"/>
      <c r="G71" s="284"/>
      <c r="H71" s="284"/>
      <c r="I71" s="284"/>
      <c r="J71" s="284"/>
      <c r="K71" s="284"/>
      <c r="L71" s="284"/>
      <c r="M71" s="284"/>
      <c r="N71" s="284"/>
      <c r="O71" s="284"/>
      <c r="P71" s="284"/>
      <c r="Q71" s="284"/>
      <c r="R71" s="284"/>
      <c r="S71" s="284"/>
      <c r="T71" s="284"/>
      <c r="U71" s="284"/>
      <c r="V71" s="284"/>
      <c r="W71" s="284"/>
      <c r="X71" s="285"/>
      <c r="Y71" s="21"/>
      <c r="Z71" s="20"/>
    </row>
    <row r="72" spans="1:28" s="19" customFormat="1" ht="13.8" x14ac:dyDescent="0.3">
      <c r="A72" s="198">
        <f>A67+1</f>
        <v>36</v>
      </c>
      <c r="B72" s="14" t="s">
        <v>277</v>
      </c>
      <c r="C72" s="199">
        <f t="shared" ref="C72:C75" si="20">D72+K72+M72+O72+Q72+S72+U72+V72+W72+X72</f>
        <v>4045111</v>
      </c>
      <c r="D72" s="199"/>
      <c r="E72" s="197"/>
      <c r="F72" s="199"/>
      <c r="G72" s="199"/>
      <c r="H72" s="199"/>
      <c r="I72" s="199"/>
      <c r="J72" s="196"/>
      <c r="K72" s="196"/>
      <c r="L72" s="55"/>
      <c r="M72" s="199"/>
      <c r="N72" s="199"/>
      <c r="O72" s="199"/>
      <c r="P72" s="55">
        <v>2356</v>
      </c>
      <c r="Q72" s="199">
        <v>3150000</v>
      </c>
      <c r="R72" s="196"/>
      <c r="S72" s="196"/>
      <c r="T72" s="199"/>
      <c r="U72" s="199"/>
      <c r="V72" s="196"/>
      <c r="W72" s="202">
        <v>817426</v>
      </c>
      <c r="X72" s="197">
        <v>77685</v>
      </c>
      <c r="Y72" s="21"/>
      <c r="Z72" s="20"/>
      <c r="AA72" s="20"/>
      <c r="AB72" s="20"/>
    </row>
    <row r="73" spans="1:28" s="19" customFormat="1" ht="13.8" x14ac:dyDescent="0.3">
      <c r="A73" s="198">
        <f>A72+1</f>
        <v>37</v>
      </c>
      <c r="B73" s="14" t="s">
        <v>278</v>
      </c>
      <c r="C73" s="199">
        <f t="shared" si="20"/>
        <v>4044101</v>
      </c>
      <c r="D73" s="199"/>
      <c r="E73" s="197"/>
      <c r="F73" s="199"/>
      <c r="G73" s="199"/>
      <c r="H73" s="199"/>
      <c r="I73" s="199"/>
      <c r="J73" s="196"/>
      <c r="K73" s="196"/>
      <c r="L73" s="55"/>
      <c r="M73" s="199"/>
      <c r="N73" s="199"/>
      <c r="O73" s="199"/>
      <c r="P73" s="55">
        <v>2356</v>
      </c>
      <c r="Q73" s="199">
        <v>3150000</v>
      </c>
      <c r="R73" s="196"/>
      <c r="S73" s="196"/>
      <c r="T73" s="199"/>
      <c r="U73" s="199"/>
      <c r="V73" s="196"/>
      <c r="W73" s="203">
        <v>817426</v>
      </c>
      <c r="X73" s="197">
        <v>76675</v>
      </c>
      <c r="Y73" s="21"/>
      <c r="Z73" s="20"/>
      <c r="AA73" s="20"/>
      <c r="AB73" s="20"/>
    </row>
    <row r="74" spans="1:28" s="19" customFormat="1" ht="13.8" x14ac:dyDescent="0.3">
      <c r="A74" s="198">
        <f>A73+1</f>
        <v>38</v>
      </c>
      <c r="B74" s="14" t="s">
        <v>279</v>
      </c>
      <c r="C74" s="199">
        <f t="shared" si="20"/>
        <v>4054829</v>
      </c>
      <c r="D74" s="199"/>
      <c r="E74" s="197"/>
      <c r="F74" s="199"/>
      <c r="G74" s="199"/>
      <c r="H74" s="199"/>
      <c r="I74" s="199"/>
      <c r="J74" s="196"/>
      <c r="K74" s="196"/>
      <c r="L74" s="55"/>
      <c r="M74" s="199"/>
      <c r="N74" s="199"/>
      <c r="O74" s="199"/>
      <c r="P74" s="55">
        <v>2450</v>
      </c>
      <c r="Q74" s="199">
        <v>3150000</v>
      </c>
      <c r="R74" s="196"/>
      <c r="S74" s="196"/>
      <c r="T74" s="199"/>
      <c r="U74" s="199"/>
      <c r="V74" s="196"/>
      <c r="W74" s="204">
        <v>828079</v>
      </c>
      <c r="X74" s="197">
        <v>76750</v>
      </c>
      <c r="Y74" s="21"/>
      <c r="Z74" s="20"/>
      <c r="AA74" s="20"/>
      <c r="AB74" s="20"/>
    </row>
    <row r="75" spans="1:28" s="19" customFormat="1" ht="13.8" x14ac:dyDescent="0.3">
      <c r="A75" s="198">
        <f>A74+1</f>
        <v>39</v>
      </c>
      <c r="B75" s="14" t="s">
        <v>280</v>
      </c>
      <c r="C75" s="199">
        <f t="shared" si="20"/>
        <v>4054864</v>
      </c>
      <c r="D75" s="199"/>
      <c r="E75" s="197"/>
      <c r="F75" s="199"/>
      <c r="G75" s="199"/>
      <c r="H75" s="199"/>
      <c r="I75" s="199"/>
      <c r="J75" s="196"/>
      <c r="K75" s="196"/>
      <c r="L75" s="55"/>
      <c r="M75" s="199"/>
      <c r="N75" s="199"/>
      <c r="O75" s="199"/>
      <c r="P75" s="55">
        <v>2450</v>
      </c>
      <c r="Q75" s="199">
        <v>3150000</v>
      </c>
      <c r="R75" s="196"/>
      <c r="S75" s="196"/>
      <c r="T75" s="199"/>
      <c r="U75" s="199"/>
      <c r="V75" s="196"/>
      <c r="W75" s="203">
        <v>828079</v>
      </c>
      <c r="X75" s="197">
        <v>76785</v>
      </c>
      <c r="Y75" s="21"/>
      <c r="Z75" s="20"/>
      <c r="AA75" s="20"/>
      <c r="AB75" s="20"/>
    </row>
    <row r="76" spans="1:28" s="19" customFormat="1" ht="12.75" customHeight="1" x14ac:dyDescent="0.3">
      <c r="A76" s="305" t="s">
        <v>18</v>
      </c>
      <c r="B76" s="306"/>
      <c r="C76" s="199">
        <f>SUM(C72:C75)</f>
        <v>16198905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>
        <f t="shared" ref="P76:X76" si="21">SUM(P72:P75)</f>
        <v>9612</v>
      </c>
      <c r="Q76" s="199">
        <f t="shared" si="21"/>
        <v>12600000</v>
      </c>
      <c r="R76" s="199"/>
      <c r="S76" s="199"/>
      <c r="T76" s="199"/>
      <c r="U76" s="199"/>
      <c r="V76" s="199"/>
      <c r="W76" s="199">
        <f>SUM(W72:W75)</f>
        <v>3291010</v>
      </c>
      <c r="X76" s="199">
        <f t="shared" si="21"/>
        <v>307895</v>
      </c>
      <c r="Y76" s="21"/>
      <c r="Z76" s="20"/>
      <c r="AA76" s="20"/>
      <c r="AB76" s="20"/>
    </row>
    <row r="77" spans="1:28" s="19" customFormat="1" ht="12.75" customHeight="1" x14ac:dyDescent="0.3">
      <c r="A77" s="258" t="s">
        <v>19</v>
      </c>
      <c r="B77" s="259"/>
      <c r="C77" s="260"/>
      <c r="D77" s="283"/>
      <c r="E77" s="284"/>
      <c r="F77" s="284"/>
      <c r="G77" s="284"/>
      <c r="H77" s="284"/>
      <c r="I77" s="284"/>
      <c r="J77" s="284"/>
      <c r="K77" s="284"/>
      <c r="L77" s="284"/>
      <c r="M77" s="284"/>
      <c r="N77" s="284"/>
      <c r="O77" s="284"/>
      <c r="P77" s="284"/>
      <c r="Q77" s="284"/>
      <c r="R77" s="284"/>
      <c r="S77" s="284"/>
      <c r="T77" s="284"/>
      <c r="U77" s="284"/>
      <c r="V77" s="284"/>
      <c r="W77" s="284"/>
      <c r="X77" s="285"/>
      <c r="Y77" s="21"/>
      <c r="Z77" s="20"/>
    </row>
    <row r="78" spans="1:28" s="19" customFormat="1" ht="12.75" customHeight="1" x14ac:dyDescent="0.3">
      <c r="A78" s="201">
        <f>A75+1</f>
        <v>40</v>
      </c>
      <c r="B78" s="14" t="s">
        <v>293</v>
      </c>
      <c r="C78" s="199">
        <f t="shared" ref="C78" si="22">D78+K78+M78+O78+Q78+S78+U78+V78+W78+X78</f>
        <v>4670528</v>
      </c>
      <c r="D78" s="199"/>
      <c r="E78" s="199"/>
      <c r="F78" s="199"/>
      <c r="G78" s="199"/>
      <c r="H78" s="199"/>
      <c r="I78" s="199"/>
      <c r="J78" s="198">
        <v>2</v>
      </c>
      <c r="K78" s="199">
        <v>4638000</v>
      </c>
      <c r="L78" s="199"/>
      <c r="M78" s="199"/>
      <c r="N78" s="197"/>
      <c r="O78" s="199"/>
      <c r="P78" s="199"/>
      <c r="Q78" s="199"/>
      <c r="R78" s="199"/>
      <c r="S78" s="199"/>
      <c r="T78" s="199"/>
      <c r="U78" s="199"/>
      <c r="V78" s="197"/>
      <c r="W78" s="199"/>
      <c r="X78" s="199">
        <v>32528</v>
      </c>
      <c r="Y78" s="21"/>
      <c r="Z78" s="20"/>
    </row>
    <row r="79" spans="1:28" s="19" customFormat="1" ht="12.75" customHeight="1" x14ac:dyDescent="0.3">
      <c r="A79" s="201">
        <f>A78+1</f>
        <v>41</v>
      </c>
      <c r="B79" s="14" t="s">
        <v>294</v>
      </c>
      <c r="C79" s="199">
        <f>D79+K79+M79+O79+Q79+S79+U79+V79+W79+X79</f>
        <v>5513505</v>
      </c>
      <c r="D79" s="199"/>
      <c r="E79" s="199"/>
      <c r="F79" s="199"/>
      <c r="G79" s="199"/>
      <c r="H79" s="199"/>
      <c r="I79" s="199"/>
      <c r="J79" s="201"/>
      <c r="K79" s="199"/>
      <c r="L79" s="55">
        <v>1100</v>
      </c>
      <c r="M79" s="199">
        <v>5500000</v>
      </c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>
        <v>13505</v>
      </c>
      <c r="Y79" s="21"/>
      <c r="Z79" s="20"/>
    </row>
    <row r="80" spans="1:28" s="19" customFormat="1" ht="12.75" customHeight="1" x14ac:dyDescent="0.3">
      <c r="A80" s="198">
        <f>A79+1</f>
        <v>42</v>
      </c>
      <c r="B80" s="14" t="s">
        <v>295</v>
      </c>
      <c r="C80" s="199">
        <f>D80+K80+M80+O80+Q80+S80+U80+V80+W80+X80</f>
        <v>5515341</v>
      </c>
      <c r="D80" s="199"/>
      <c r="E80" s="199"/>
      <c r="F80" s="199"/>
      <c r="G80" s="199"/>
      <c r="H80" s="199"/>
      <c r="I80" s="199"/>
      <c r="J80" s="198"/>
      <c r="K80" s="199"/>
      <c r="L80" s="55">
        <v>1100</v>
      </c>
      <c r="M80" s="199">
        <v>5500000</v>
      </c>
      <c r="N80" s="197"/>
      <c r="O80" s="199"/>
      <c r="P80" s="199"/>
      <c r="Q80" s="199"/>
      <c r="R80" s="199"/>
      <c r="S80" s="199"/>
      <c r="T80" s="199"/>
      <c r="U80" s="199"/>
      <c r="V80" s="197"/>
      <c r="W80" s="199"/>
      <c r="X80" s="199">
        <v>15341</v>
      </c>
      <c r="Y80" s="21"/>
      <c r="Z80" s="20"/>
    </row>
    <row r="81" spans="1:28" s="19" customFormat="1" ht="12.75" customHeight="1" x14ac:dyDescent="0.3">
      <c r="A81" s="305" t="s">
        <v>18</v>
      </c>
      <c r="B81" s="306"/>
      <c r="C81" s="199">
        <f>SUM(C78:C80)</f>
        <v>15699374</v>
      </c>
      <c r="D81" s="199"/>
      <c r="E81" s="199"/>
      <c r="F81" s="199"/>
      <c r="G81" s="199"/>
      <c r="H81" s="199"/>
      <c r="I81" s="199"/>
      <c r="J81" s="201">
        <f t="shared" ref="J81:X81" si="23">SUM(J78:J80)</f>
        <v>2</v>
      </c>
      <c r="K81" s="199">
        <f t="shared" si="23"/>
        <v>4638000</v>
      </c>
      <c r="L81" s="199">
        <f t="shared" si="23"/>
        <v>2200</v>
      </c>
      <c r="M81" s="199">
        <f t="shared" si="23"/>
        <v>11000000</v>
      </c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>
        <f t="shared" si="23"/>
        <v>61374</v>
      </c>
      <c r="Y81" s="21"/>
      <c r="Z81" s="20"/>
      <c r="AA81" s="20"/>
      <c r="AB81" s="20"/>
    </row>
    <row r="82" spans="1:28" s="19" customFormat="1" ht="12.75" customHeight="1" x14ac:dyDescent="0.3">
      <c r="A82" s="258" t="s">
        <v>20</v>
      </c>
      <c r="B82" s="259"/>
      <c r="C82" s="260"/>
      <c r="D82" s="283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4"/>
      <c r="V82" s="284"/>
      <c r="W82" s="284"/>
      <c r="X82" s="285"/>
      <c r="Y82" s="21"/>
      <c r="Z82" s="20"/>
    </row>
    <row r="83" spans="1:28" s="19" customFormat="1" x14ac:dyDescent="0.3">
      <c r="A83" s="201">
        <f>A80+1</f>
        <v>43</v>
      </c>
      <c r="B83" s="14" t="s">
        <v>21</v>
      </c>
      <c r="C83" s="199">
        <f t="shared" ref="C83:C84" si="24">D83+K83+M83+O83+Q83+S83+U83+V83+W83+X83</f>
        <v>6642777</v>
      </c>
      <c r="D83" s="199"/>
      <c r="E83" s="199"/>
      <c r="F83" s="199"/>
      <c r="G83" s="199"/>
      <c r="H83" s="199"/>
      <c r="I83" s="199"/>
      <c r="J83" s="199"/>
      <c r="K83" s="199"/>
      <c r="L83" s="199">
        <v>452</v>
      </c>
      <c r="M83" s="199">
        <v>1356000</v>
      </c>
      <c r="N83" s="199"/>
      <c r="O83" s="199"/>
      <c r="P83" s="199">
        <v>700</v>
      </c>
      <c r="Q83" s="199">
        <v>4900000</v>
      </c>
      <c r="R83" s="199"/>
      <c r="S83" s="199"/>
      <c r="T83" s="199"/>
      <c r="U83" s="199"/>
      <c r="V83" s="199"/>
      <c r="W83" s="197">
        <v>352219</v>
      </c>
      <c r="X83" s="197">
        <v>34558</v>
      </c>
      <c r="Y83" s="21"/>
      <c r="Z83" s="20"/>
      <c r="AA83" s="20"/>
      <c r="AB83" s="20"/>
    </row>
    <row r="84" spans="1:28" s="19" customFormat="1" x14ac:dyDescent="0.3">
      <c r="A84" s="201">
        <f>A83+1</f>
        <v>44</v>
      </c>
      <c r="B84" s="14" t="s">
        <v>22</v>
      </c>
      <c r="C84" s="199">
        <f t="shared" si="24"/>
        <v>2770398</v>
      </c>
      <c r="D84" s="199"/>
      <c r="E84" s="199"/>
      <c r="F84" s="199"/>
      <c r="G84" s="199"/>
      <c r="H84" s="199"/>
      <c r="I84" s="199"/>
      <c r="J84" s="199"/>
      <c r="K84" s="199"/>
      <c r="L84" s="199">
        <v>700</v>
      </c>
      <c r="M84" s="199">
        <v>2100000</v>
      </c>
      <c r="N84" s="199"/>
      <c r="O84" s="199"/>
      <c r="P84" s="199"/>
      <c r="Q84" s="199"/>
      <c r="R84" s="199"/>
      <c r="S84" s="199"/>
      <c r="T84" s="199"/>
      <c r="U84" s="199"/>
      <c r="V84" s="199"/>
      <c r="W84" s="197">
        <v>607781</v>
      </c>
      <c r="X84" s="197">
        <v>62617</v>
      </c>
      <c r="Y84" s="21"/>
      <c r="Z84" s="20"/>
      <c r="AA84" s="20"/>
      <c r="AB84" s="20"/>
    </row>
    <row r="85" spans="1:28" s="19" customFormat="1" x14ac:dyDescent="0.3">
      <c r="A85" s="305" t="s">
        <v>18</v>
      </c>
      <c r="B85" s="306"/>
      <c r="C85" s="199">
        <f>SUM(C83:C84)</f>
        <v>9413175</v>
      </c>
      <c r="D85" s="199"/>
      <c r="E85" s="199"/>
      <c r="F85" s="199"/>
      <c r="G85" s="199"/>
      <c r="H85" s="199"/>
      <c r="I85" s="199"/>
      <c r="J85" s="199"/>
      <c r="K85" s="199"/>
      <c r="L85" s="199">
        <f t="shared" ref="L85:X85" si="25">SUM(L83:L84)</f>
        <v>1152</v>
      </c>
      <c r="M85" s="199">
        <f t="shared" si="25"/>
        <v>3456000</v>
      </c>
      <c r="N85" s="199"/>
      <c r="O85" s="199"/>
      <c r="P85" s="199">
        <f t="shared" si="25"/>
        <v>700</v>
      </c>
      <c r="Q85" s="199">
        <f t="shared" si="25"/>
        <v>4900000</v>
      </c>
      <c r="R85" s="199"/>
      <c r="S85" s="199"/>
      <c r="T85" s="199"/>
      <c r="U85" s="199"/>
      <c r="V85" s="199"/>
      <c r="W85" s="199">
        <f t="shared" si="25"/>
        <v>960000</v>
      </c>
      <c r="X85" s="199">
        <f t="shared" si="25"/>
        <v>97175</v>
      </c>
      <c r="Y85" s="21"/>
      <c r="Z85" s="20"/>
      <c r="AA85" s="20"/>
      <c r="AB85" s="20"/>
    </row>
    <row r="86" spans="1:28" s="19" customFormat="1" ht="12.75" customHeight="1" x14ac:dyDescent="0.3">
      <c r="A86" s="216" t="s">
        <v>23</v>
      </c>
      <c r="B86" s="217"/>
      <c r="C86" s="218"/>
      <c r="D86" s="283"/>
      <c r="E86" s="284"/>
      <c r="F86" s="284"/>
      <c r="G86" s="284"/>
      <c r="H86" s="284"/>
      <c r="I86" s="284"/>
      <c r="J86" s="284"/>
      <c r="K86" s="284"/>
      <c r="L86" s="284"/>
      <c r="M86" s="284"/>
      <c r="N86" s="284"/>
      <c r="O86" s="284"/>
      <c r="P86" s="284"/>
      <c r="Q86" s="284"/>
      <c r="R86" s="284"/>
      <c r="S86" s="284"/>
      <c r="T86" s="284"/>
      <c r="U86" s="284"/>
      <c r="V86" s="284"/>
      <c r="W86" s="284"/>
      <c r="X86" s="285"/>
      <c r="Y86" s="21"/>
      <c r="Z86" s="20"/>
    </row>
    <row r="87" spans="1:28" s="19" customFormat="1" ht="17.25" customHeight="1" x14ac:dyDescent="0.3">
      <c r="A87" s="201">
        <f>A84+1</f>
        <v>45</v>
      </c>
      <c r="B87" s="14" t="s">
        <v>296</v>
      </c>
      <c r="C87" s="199">
        <f>D87+K87+M87+O87+Q87+S87+U87+V87+W87+X87</f>
        <v>2805395</v>
      </c>
      <c r="D87" s="199"/>
      <c r="E87" s="199"/>
      <c r="F87" s="199"/>
      <c r="G87" s="199"/>
      <c r="H87" s="199"/>
      <c r="I87" s="199"/>
      <c r="J87" s="199"/>
      <c r="K87" s="199"/>
      <c r="L87" s="55">
        <v>600</v>
      </c>
      <c r="M87" s="199">
        <v>1800000</v>
      </c>
      <c r="N87" s="199"/>
      <c r="O87" s="199"/>
      <c r="P87" s="199"/>
      <c r="Q87" s="199"/>
      <c r="R87" s="199"/>
      <c r="S87" s="199"/>
      <c r="T87" s="199"/>
      <c r="U87" s="199"/>
      <c r="V87" s="199"/>
      <c r="W87" s="199">
        <v>963734</v>
      </c>
      <c r="X87" s="199">
        <v>41661</v>
      </c>
      <c r="Y87" s="21"/>
      <c r="Z87" s="20"/>
    </row>
    <row r="88" spans="1:28" s="19" customFormat="1" ht="12.75" customHeight="1" x14ac:dyDescent="0.3">
      <c r="A88" s="305" t="s">
        <v>18</v>
      </c>
      <c r="B88" s="306"/>
      <c r="C88" s="199">
        <f>SUM(C87)</f>
        <v>2805395</v>
      </c>
      <c r="D88" s="199"/>
      <c r="E88" s="199"/>
      <c r="F88" s="199"/>
      <c r="G88" s="199"/>
      <c r="H88" s="199"/>
      <c r="I88" s="199"/>
      <c r="J88" s="199"/>
      <c r="K88" s="199"/>
      <c r="L88" s="199">
        <f t="shared" ref="L88:X88" si="26">SUM(L87)</f>
        <v>600</v>
      </c>
      <c r="M88" s="199">
        <f t="shared" si="26"/>
        <v>1800000</v>
      </c>
      <c r="N88" s="199"/>
      <c r="O88" s="199"/>
      <c r="P88" s="199"/>
      <c r="Q88" s="199"/>
      <c r="R88" s="199"/>
      <c r="S88" s="199"/>
      <c r="T88" s="199"/>
      <c r="U88" s="199"/>
      <c r="V88" s="199"/>
      <c r="W88" s="199">
        <f>SUM(W87)</f>
        <v>963734</v>
      </c>
      <c r="X88" s="199">
        <f t="shared" si="26"/>
        <v>41661</v>
      </c>
      <c r="Y88" s="21"/>
      <c r="Z88" s="20"/>
      <c r="AA88" s="20"/>
      <c r="AB88" s="20"/>
    </row>
    <row r="89" spans="1:28" s="19" customFormat="1" ht="18.75" customHeight="1" x14ac:dyDescent="0.3">
      <c r="A89" s="258" t="s">
        <v>24</v>
      </c>
      <c r="B89" s="259"/>
      <c r="C89" s="260"/>
      <c r="D89" s="283"/>
      <c r="E89" s="284"/>
      <c r="F89" s="284"/>
      <c r="G89" s="284"/>
      <c r="H89" s="284"/>
      <c r="I89" s="284"/>
      <c r="J89" s="284"/>
      <c r="K89" s="284"/>
      <c r="L89" s="284"/>
      <c r="M89" s="284"/>
      <c r="N89" s="284"/>
      <c r="O89" s="284"/>
      <c r="P89" s="284"/>
      <c r="Q89" s="284"/>
      <c r="R89" s="284"/>
      <c r="S89" s="284"/>
      <c r="T89" s="284"/>
      <c r="U89" s="284"/>
      <c r="V89" s="284"/>
      <c r="W89" s="284"/>
      <c r="X89" s="285"/>
      <c r="Y89" s="21"/>
      <c r="Z89" s="20"/>
    </row>
    <row r="90" spans="1:28" s="19" customFormat="1" ht="12.75" customHeight="1" x14ac:dyDescent="0.3">
      <c r="A90" s="201">
        <f>A87+1</f>
        <v>46</v>
      </c>
      <c r="B90" s="14" t="s">
        <v>25</v>
      </c>
      <c r="C90" s="199">
        <f t="shared" ref="C90:C101" si="27">D90+K90+M90+O90+Q90+S90+U90+V90+W90+X90</f>
        <v>571976</v>
      </c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>
        <v>571976</v>
      </c>
      <c r="X90" s="199"/>
      <c r="Y90" s="21"/>
      <c r="Z90" s="20"/>
    </row>
    <row r="91" spans="1:28" s="19" customFormat="1" ht="12.75" customHeight="1" x14ac:dyDescent="0.3">
      <c r="A91" s="201">
        <f>A90+1</f>
        <v>47</v>
      </c>
      <c r="B91" s="14" t="s">
        <v>26</v>
      </c>
      <c r="C91" s="199">
        <f t="shared" si="27"/>
        <v>170428</v>
      </c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>
        <v>170428</v>
      </c>
      <c r="X91" s="199"/>
      <c r="Y91" s="21"/>
      <c r="Z91" s="20"/>
    </row>
    <row r="92" spans="1:28" s="19" customFormat="1" ht="12.75" customHeight="1" x14ac:dyDescent="0.3">
      <c r="A92" s="201">
        <f t="shared" ref="A92:A101" si="28">A91+1</f>
        <v>48</v>
      </c>
      <c r="B92" s="14" t="s">
        <v>27</v>
      </c>
      <c r="C92" s="199">
        <f t="shared" si="27"/>
        <v>170428</v>
      </c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>
        <v>170428</v>
      </c>
      <c r="X92" s="199"/>
      <c r="Y92" s="21"/>
      <c r="Z92" s="20"/>
    </row>
    <row r="93" spans="1:28" s="19" customFormat="1" ht="12.75" customHeight="1" x14ac:dyDescent="0.3">
      <c r="A93" s="201">
        <f t="shared" si="28"/>
        <v>49</v>
      </c>
      <c r="B93" s="14" t="s">
        <v>28</v>
      </c>
      <c r="C93" s="199">
        <f t="shared" si="27"/>
        <v>170428</v>
      </c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>
        <v>170428</v>
      </c>
      <c r="X93" s="199"/>
      <c r="Y93" s="21"/>
      <c r="Z93" s="20"/>
    </row>
    <row r="94" spans="1:28" s="19" customFormat="1" ht="12.75" customHeight="1" x14ac:dyDescent="0.3">
      <c r="A94" s="201">
        <f t="shared" si="28"/>
        <v>50</v>
      </c>
      <c r="B94" s="14" t="s">
        <v>29</v>
      </c>
      <c r="C94" s="199">
        <f t="shared" si="27"/>
        <v>166593</v>
      </c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>
        <v>166593</v>
      </c>
      <c r="X94" s="199"/>
      <c r="Y94" s="21"/>
      <c r="Z94" s="20"/>
    </row>
    <row r="95" spans="1:28" s="19" customFormat="1" ht="12.75" customHeight="1" x14ac:dyDescent="0.3">
      <c r="A95" s="201">
        <f t="shared" si="28"/>
        <v>51</v>
      </c>
      <c r="B95" s="14" t="s">
        <v>30</v>
      </c>
      <c r="C95" s="199">
        <f t="shared" si="27"/>
        <v>175152</v>
      </c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>
        <v>175152</v>
      </c>
      <c r="X95" s="199"/>
      <c r="Y95" s="21"/>
      <c r="Z95" s="20"/>
    </row>
    <row r="96" spans="1:28" s="19" customFormat="1" ht="12.75" customHeight="1" x14ac:dyDescent="0.3">
      <c r="A96" s="201">
        <f t="shared" si="28"/>
        <v>52</v>
      </c>
      <c r="B96" s="14" t="s">
        <v>31</v>
      </c>
      <c r="C96" s="199">
        <f t="shared" si="27"/>
        <v>175152</v>
      </c>
      <c r="D96" s="199"/>
      <c r="E96" s="199"/>
      <c r="F96" s="199"/>
      <c r="G96" s="199"/>
      <c r="H96" s="199"/>
      <c r="I96" s="199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>
        <v>175152</v>
      </c>
      <c r="X96" s="199"/>
      <c r="Y96" s="21"/>
      <c r="Z96" s="20"/>
    </row>
    <row r="97" spans="1:28" s="19" customFormat="1" ht="12.75" customHeight="1" x14ac:dyDescent="0.3">
      <c r="A97" s="201">
        <f t="shared" si="28"/>
        <v>53</v>
      </c>
      <c r="B97" s="14" t="s">
        <v>32</v>
      </c>
      <c r="C97" s="199">
        <f t="shared" si="27"/>
        <v>166593</v>
      </c>
      <c r="D97" s="199"/>
      <c r="E97" s="199"/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>
        <v>166593</v>
      </c>
      <c r="X97" s="199"/>
      <c r="Y97" s="21"/>
      <c r="Z97" s="20"/>
    </row>
    <row r="98" spans="1:28" s="19" customFormat="1" ht="12.75" customHeight="1" x14ac:dyDescent="0.3">
      <c r="A98" s="201">
        <f t="shared" si="28"/>
        <v>54</v>
      </c>
      <c r="B98" s="14" t="s">
        <v>33</v>
      </c>
      <c r="C98" s="199">
        <f t="shared" si="27"/>
        <v>172443</v>
      </c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>
        <v>172443</v>
      </c>
      <c r="X98" s="199"/>
      <c r="Y98" s="21"/>
      <c r="Z98" s="20"/>
    </row>
    <row r="99" spans="1:28" s="19" customFormat="1" ht="12.75" customHeight="1" x14ac:dyDescent="0.3">
      <c r="A99" s="201">
        <f t="shared" si="28"/>
        <v>55</v>
      </c>
      <c r="B99" s="14" t="s">
        <v>297</v>
      </c>
      <c r="C99" s="199">
        <f t="shared" si="27"/>
        <v>171491</v>
      </c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>
        <v>171491</v>
      </c>
      <c r="X99" s="199"/>
      <c r="Y99" s="21"/>
      <c r="Z99" s="20"/>
    </row>
    <row r="100" spans="1:28" s="19" customFormat="1" ht="12.75" customHeight="1" x14ac:dyDescent="0.3">
      <c r="A100" s="201">
        <f t="shared" si="28"/>
        <v>56</v>
      </c>
      <c r="B100" s="14" t="s">
        <v>298</v>
      </c>
      <c r="C100" s="199">
        <f t="shared" si="27"/>
        <v>171491</v>
      </c>
      <c r="D100" s="199"/>
      <c r="E100" s="199"/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>
        <v>171491</v>
      </c>
      <c r="X100" s="199"/>
      <c r="Y100" s="21"/>
      <c r="Z100" s="20"/>
    </row>
    <row r="101" spans="1:28" s="19" customFormat="1" ht="12.75" customHeight="1" x14ac:dyDescent="0.3">
      <c r="A101" s="201">
        <f t="shared" si="28"/>
        <v>57</v>
      </c>
      <c r="B101" s="14" t="s">
        <v>299</v>
      </c>
      <c r="C101" s="199">
        <f t="shared" si="27"/>
        <v>171491</v>
      </c>
      <c r="D101" s="199"/>
      <c r="E101" s="199"/>
      <c r="F101" s="199"/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>
        <v>171491</v>
      </c>
      <c r="X101" s="199"/>
      <c r="Y101" s="21"/>
      <c r="Z101" s="20"/>
    </row>
    <row r="102" spans="1:28" s="19" customFormat="1" ht="12.75" customHeight="1" x14ac:dyDescent="0.3">
      <c r="A102" s="305" t="s">
        <v>18</v>
      </c>
      <c r="B102" s="306"/>
      <c r="C102" s="199">
        <f>SUM(C90:C101)</f>
        <v>2453666</v>
      </c>
      <c r="D102" s="199"/>
      <c r="E102" s="199"/>
      <c r="F102" s="199"/>
      <c r="G102" s="199"/>
      <c r="H102" s="199"/>
      <c r="I102" s="199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>
        <f>SUM(W90:W101)</f>
        <v>2453666</v>
      </c>
      <c r="X102" s="199"/>
      <c r="Y102" s="21"/>
      <c r="Z102" s="20"/>
      <c r="AA102" s="20"/>
      <c r="AB102" s="20"/>
    </row>
    <row r="103" spans="1:28" s="19" customFormat="1" ht="12.75" customHeight="1" x14ac:dyDescent="0.3">
      <c r="A103" s="258" t="s">
        <v>34</v>
      </c>
      <c r="B103" s="259"/>
      <c r="C103" s="260"/>
      <c r="D103" s="283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4"/>
      <c r="V103" s="284"/>
      <c r="W103" s="284"/>
      <c r="X103" s="285"/>
      <c r="Y103" s="21"/>
      <c r="Z103" s="20"/>
    </row>
    <row r="104" spans="1:28" s="19" customFormat="1" ht="12" customHeight="1" x14ac:dyDescent="0.3">
      <c r="A104" s="201">
        <f>A101+1</f>
        <v>58</v>
      </c>
      <c r="B104" s="37" t="s">
        <v>300</v>
      </c>
      <c r="C104" s="199">
        <f t="shared" ref="C104" si="29">D104+K104+M104+O104+Q104+S104+U104+V104+W104+X104</f>
        <v>4057810</v>
      </c>
      <c r="D104" s="199"/>
      <c r="E104" s="199"/>
      <c r="F104" s="199"/>
      <c r="G104" s="199"/>
      <c r="H104" s="199"/>
      <c r="I104" s="199"/>
      <c r="J104" s="199"/>
      <c r="K104" s="199"/>
      <c r="L104" s="55">
        <v>810</v>
      </c>
      <c r="M104" s="199">
        <v>4050000</v>
      </c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>
        <v>7810</v>
      </c>
      <c r="Y104" s="21"/>
      <c r="Z104" s="20"/>
    </row>
    <row r="105" spans="1:28" s="19" customFormat="1" ht="12.75" customHeight="1" x14ac:dyDescent="0.3">
      <c r="A105" s="305" t="s">
        <v>18</v>
      </c>
      <c r="B105" s="306"/>
      <c r="C105" s="199">
        <f t="shared" ref="C105:X105" si="30">SUM(C104:C104)</f>
        <v>4057810</v>
      </c>
      <c r="D105" s="199"/>
      <c r="E105" s="199"/>
      <c r="F105" s="199"/>
      <c r="G105" s="199"/>
      <c r="H105" s="199"/>
      <c r="I105" s="199"/>
      <c r="J105" s="199"/>
      <c r="K105" s="199"/>
      <c r="L105" s="199">
        <f t="shared" si="30"/>
        <v>810</v>
      </c>
      <c r="M105" s="199">
        <f t="shared" si="30"/>
        <v>4050000</v>
      </c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>
        <f t="shared" si="30"/>
        <v>7810</v>
      </c>
      <c r="Y105" s="21"/>
      <c r="Z105" s="20"/>
    </row>
    <row r="106" spans="1:28" s="19" customFormat="1" ht="12.75" customHeight="1" x14ac:dyDescent="0.3">
      <c r="A106" s="258" t="s">
        <v>35</v>
      </c>
      <c r="B106" s="259"/>
      <c r="C106" s="260"/>
      <c r="D106" s="283"/>
      <c r="E106" s="284"/>
      <c r="F106" s="284"/>
      <c r="G106" s="284"/>
      <c r="H106" s="284"/>
      <c r="I106" s="284"/>
      <c r="J106" s="284"/>
      <c r="K106" s="284"/>
      <c r="L106" s="284"/>
      <c r="M106" s="284"/>
      <c r="N106" s="284"/>
      <c r="O106" s="284"/>
      <c r="P106" s="284"/>
      <c r="Q106" s="284"/>
      <c r="R106" s="284"/>
      <c r="S106" s="284"/>
      <c r="T106" s="284"/>
      <c r="U106" s="284"/>
      <c r="V106" s="284"/>
      <c r="W106" s="284"/>
      <c r="X106" s="285"/>
      <c r="Y106" s="21"/>
      <c r="Z106" s="20"/>
      <c r="AA106" s="20"/>
      <c r="AB106" s="20"/>
    </row>
    <row r="107" spans="1:28" s="19" customFormat="1" x14ac:dyDescent="0.3">
      <c r="A107" s="201">
        <f>A104+1</f>
        <v>59</v>
      </c>
      <c r="B107" s="14" t="s">
        <v>302</v>
      </c>
      <c r="C107" s="199">
        <f t="shared" ref="C107:C110" si="31">D107+K107+M107+O107+Q107+S107+U107+V107+W107+X107</f>
        <v>5430688</v>
      </c>
      <c r="D107" s="199"/>
      <c r="E107" s="199"/>
      <c r="F107" s="199"/>
      <c r="G107" s="199"/>
      <c r="H107" s="199"/>
      <c r="I107" s="199"/>
      <c r="J107" s="199"/>
      <c r="K107" s="199"/>
      <c r="L107" s="55">
        <v>400</v>
      </c>
      <c r="M107" s="199">
        <v>2000000</v>
      </c>
      <c r="N107" s="55"/>
      <c r="O107" s="55"/>
      <c r="P107" s="55">
        <v>460</v>
      </c>
      <c r="Q107" s="199">
        <v>3220000</v>
      </c>
      <c r="R107" s="199"/>
      <c r="S107" s="199"/>
      <c r="T107" s="199"/>
      <c r="U107" s="199"/>
      <c r="V107" s="199"/>
      <c r="W107" s="199">
        <v>183441</v>
      </c>
      <c r="X107" s="199">
        <v>27247</v>
      </c>
      <c r="Y107" s="21"/>
      <c r="Z107" s="20"/>
      <c r="AA107" s="20"/>
      <c r="AB107" s="20"/>
    </row>
    <row r="108" spans="1:28" s="19" customFormat="1" x14ac:dyDescent="0.3">
      <c r="A108" s="201">
        <f t="shared" ref="A108:A110" si="32">A107+1</f>
        <v>60</v>
      </c>
      <c r="B108" s="14" t="s">
        <v>303</v>
      </c>
      <c r="C108" s="199">
        <f t="shared" si="31"/>
        <v>3841501</v>
      </c>
      <c r="D108" s="199"/>
      <c r="E108" s="199"/>
      <c r="F108" s="199"/>
      <c r="G108" s="199"/>
      <c r="H108" s="199"/>
      <c r="I108" s="199"/>
      <c r="J108" s="199"/>
      <c r="K108" s="199"/>
      <c r="L108" s="55">
        <v>230</v>
      </c>
      <c r="M108" s="199">
        <v>1150000</v>
      </c>
      <c r="N108" s="55"/>
      <c r="O108" s="55"/>
      <c r="P108" s="55">
        <v>360</v>
      </c>
      <c r="Q108" s="199">
        <v>2520000</v>
      </c>
      <c r="R108" s="199"/>
      <c r="S108" s="199"/>
      <c r="T108" s="199"/>
      <c r="U108" s="199"/>
      <c r="V108" s="199"/>
      <c r="W108" s="199">
        <v>153040</v>
      </c>
      <c r="X108" s="199">
        <v>18461</v>
      </c>
      <c r="Y108" s="21"/>
      <c r="Z108" s="20"/>
      <c r="AA108" s="20"/>
      <c r="AB108" s="20"/>
    </row>
    <row r="109" spans="1:28" s="19" customFormat="1" x14ac:dyDescent="0.3">
      <c r="A109" s="201">
        <f t="shared" si="32"/>
        <v>61</v>
      </c>
      <c r="B109" s="14" t="s">
        <v>304</v>
      </c>
      <c r="C109" s="199">
        <f t="shared" si="31"/>
        <v>3139664</v>
      </c>
      <c r="D109" s="199"/>
      <c r="E109" s="199"/>
      <c r="F109" s="199"/>
      <c r="G109" s="199"/>
      <c r="H109" s="199"/>
      <c r="I109" s="199"/>
      <c r="J109" s="199"/>
      <c r="K109" s="199"/>
      <c r="L109" s="55"/>
      <c r="M109" s="55"/>
      <c r="N109" s="55"/>
      <c r="O109" s="55"/>
      <c r="P109" s="55">
        <v>420</v>
      </c>
      <c r="Q109" s="199">
        <v>2940000</v>
      </c>
      <c r="R109" s="199"/>
      <c r="S109" s="199"/>
      <c r="T109" s="199"/>
      <c r="U109" s="199"/>
      <c r="V109" s="199"/>
      <c r="W109" s="199">
        <v>189364</v>
      </c>
      <c r="X109" s="199">
        <v>10300</v>
      </c>
      <c r="Y109" s="21"/>
      <c r="Z109" s="20"/>
      <c r="AA109" s="20"/>
      <c r="AB109" s="20"/>
    </row>
    <row r="110" spans="1:28" s="19" customFormat="1" x14ac:dyDescent="0.3">
      <c r="A110" s="201">
        <f t="shared" si="32"/>
        <v>62</v>
      </c>
      <c r="B110" s="14" t="s">
        <v>301</v>
      </c>
      <c r="C110" s="199">
        <f t="shared" si="31"/>
        <v>1826345</v>
      </c>
      <c r="D110" s="199"/>
      <c r="E110" s="199"/>
      <c r="F110" s="199"/>
      <c r="G110" s="199"/>
      <c r="H110" s="199"/>
      <c r="I110" s="199"/>
      <c r="J110" s="199"/>
      <c r="K110" s="199"/>
      <c r="L110" s="55"/>
      <c r="M110" s="55"/>
      <c r="N110" s="55"/>
      <c r="O110" s="55"/>
      <c r="P110" s="55">
        <v>231</v>
      </c>
      <c r="Q110" s="199">
        <v>1617000</v>
      </c>
      <c r="R110" s="199"/>
      <c r="S110" s="199"/>
      <c r="T110" s="199"/>
      <c r="U110" s="199"/>
      <c r="V110" s="199"/>
      <c r="W110" s="199">
        <v>194952</v>
      </c>
      <c r="X110" s="199">
        <v>14393</v>
      </c>
      <c r="Y110" s="21"/>
      <c r="Z110" s="20"/>
      <c r="AA110" s="20"/>
      <c r="AB110" s="20"/>
    </row>
    <row r="111" spans="1:28" s="19" customFormat="1" x14ac:dyDescent="0.3">
      <c r="A111" s="305" t="s">
        <v>18</v>
      </c>
      <c r="B111" s="306"/>
      <c r="C111" s="199">
        <f>SUM(C107:C110)</f>
        <v>14238198</v>
      </c>
      <c r="D111" s="199"/>
      <c r="E111" s="199"/>
      <c r="F111" s="199"/>
      <c r="G111" s="199"/>
      <c r="H111" s="199"/>
      <c r="I111" s="199"/>
      <c r="J111" s="199"/>
      <c r="K111" s="199"/>
      <c r="L111" s="199">
        <f t="shared" ref="L111:X111" si="33">SUM(L107:L110)</f>
        <v>630</v>
      </c>
      <c r="M111" s="199">
        <f t="shared" si="33"/>
        <v>3150000</v>
      </c>
      <c r="N111" s="199"/>
      <c r="O111" s="199"/>
      <c r="P111" s="199">
        <f t="shared" si="33"/>
        <v>1471</v>
      </c>
      <c r="Q111" s="199">
        <f t="shared" si="33"/>
        <v>10297000</v>
      </c>
      <c r="R111" s="199"/>
      <c r="S111" s="199"/>
      <c r="T111" s="199"/>
      <c r="U111" s="199"/>
      <c r="V111" s="199"/>
      <c r="W111" s="199">
        <f t="shared" si="33"/>
        <v>720797</v>
      </c>
      <c r="X111" s="199">
        <f t="shared" si="33"/>
        <v>70401</v>
      </c>
      <c r="Y111" s="21"/>
      <c r="Z111" s="20"/>
      <c r="AA111" s="20"/>
      <c r="AB111" s="20"/>
    </row>
    <row r="112" spans="1:28" s="19" customFormat="1" ht="12.75" customHeight="1" x14ac:dyDescent="0.3">
      <c r="A112" s="258" t="s">
        <v>36</v>
      </c>
      <c r="B112" s="259"/>
      <c r="C112" s="260"/>
      <c r="D112" s="283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4"/>
      <c r="V112" s="284"/>
      <c r="W112" s="284"/>
      <c r="X112" s="285"/>
      <c r="Y112" s="21"/>
      <c r="Z112" s="20"/>
    </row>
    <row r="113" spans="1:28" s="19" customFormat="1" ht="12.75" customHeight="1" x14ac:dyDescent="0.3">
      <c r="A113" s="201">
        <f>A110+1</f>
        <v>63</v>
      </c>
      <c r="B113" s="52" t="s">
        <v>306</v>
      </c>
      <c r="C113" s="199">
        <f t="shared" ref="C113:C115" si="34">D113+K113+M113+O113+Q113+S113+U113+V113+W113+X113</f>
        <v>1711516</v>
      </c>
      <c r="D113" s="199"/>
      <c r="E113" s="199"/>
      <c r="F113" s="199"/>
      <c r="G113" s="199"/>
      <c r="H113" s="199"/>
      <c r="I113" s="199"/>
      <c r="J113" s="199"/>
      <c r="K113" s="199"/>
      <c r="L113" s="55">
        <v>426.4</v>
      </c>
      <c r="M113" s="199">
        <v>1705600</v>
      </c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>
        <v>5916</v>
      </c>
      <c r="Y113" s="21"/>
      <c r="Z113" s="20"/>
    </row>
    <row r="114" spans="1:28" s="19" customFormat="1" ht="12.75" customHeight="1" x14ac:dyDescent="0.3">
      <c r="A114" s="201">
        <f>A113+1</f>
        <v>64</v>
      </c>
      <c r="B114" s="52" t="s">
        <v>307</v>
      </c>
      <c r="C114" s="199">
        <f t="shared" si="34"/>
        <v>1801952</v>
      </c>
      <c r="D114" s="199"/>
      <c r="E114" s="199"/>
      <c r="F114" s="199"/>
      <c r="G114" s="199"/>
      <c r="H114" s="199"/>
      <c r="I114" s="199"/>
      <c r="J114" s="199"/>
      <c r="K114" s="199"/>
      <c r="L114" s="55">
        <v>448.95</v>
      </c>
      <c r="M114" s="199">
        <v>1795800</v>
      </c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>
        <v>6152</v>
      </c>
      <c r="Y114" s="21"/>
      <c r="Z114" s="20"/>
    </row>
    <row r="115" spans="1:28" s="19" customFormat="1" ht="12.75" customHeight="1" x14ac:dyDescent="0.3">
      <c r="A115" s="201">
        <f>A114+1</f>
        <v>65</v>
      </c>
      <c r="B115" s="52" t="s">
        <v>308</v>
      </c>
      <c r="C115" s="199">
        <f t="shared" si="34"/>
        <v>1350416</v>
      </c>
      <c r="D115" s="199"/>
      <c r="E115" s="199"/>
      <c r="F115" s="199"/>
      <c r="G115" s="199"/>
      <c r="H115" s="199"/>
      <c r="I115" s="199"/>
      <c r="J115" s="199"/>
      <c r="K115" s="199"/>
      <c r="L115" s="55">
        <v>336.16</v>
      </c>
      <c r="M115" s="199">
        <v>1344640</v>
      </c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>
        <v>5776</v>
      </c>
      <c r="Y115" s="21"/>
      <c r="Z115" s="20"/>
    </row>
    <row r="116" spans="1:28" s="19" customFormat="1" ht="12.75" customHeight="1" x14ac:dyDescent="0.3">
      <c r="A116" s="201">
        <f>A115+1</f>
        <v>66</v>
      </c>
      <c r="B116" s="52" t="s">
        <v>305</v>
      </c>
      <c r="C116" s="199">
        <f t="shared" ref="C116" si="35">D116+K116+M116+O116+Q116+S116+U116+V116+W116+X116</f>
        <v>2563474</v>
      </c>
      <c r="D116" s="199"/>
      <c r="E116" s="199"/>
      <c r="F116" s="199"/>
      <c r="G116" s="199"/>
      <c r="H116" s="199"/>
      <c r="I116" s="199"/>
      <c r="J116" s="199"/>
      <c r="K116" s="199"/>
      <c r="L116" s="55">
        <v>639.19000000000005</v>
      </c>
      <c r="M116" s="199">
        <v>2556760</v>
      </c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>
        <v>6714</v>
      </c>
      <c r="Y116" s="21"/>
      <c r="Z116" s="20"/>
    </row>
    <row r="117" spans="1:28" s="19" customFormat="1" ht="12.75" customHeight="1" x14ac:dyDescent="0.3">
      <c r="A117" s="305" t="s">
        <v>18</v>
      </c>
      <c r="B117" s="306"/>
      <c r="C117" s="199">
        <f t="shared" ref="C117:X117" si="36">SUM(C113:C116)</f>
        <v>7427358</v>
      </c>
      <c r="D117" s="199"/>
      <c r="E117" s="199"/>
      <c r="F117" s="199"/>
      <c r="G117" s="199"/>
      <c r="H117" s="199"/>
      <c r="I117" s="199"/>
      <c r="J117" s="199"/>
      <c r="K117" s="199"/>
      <c r="L117" s="199">
        <f t="shared" si="36"/>
        <v>1850.7</v>
      </c>
      <c r="M117" s="199">
        <f t="shared" si="36"/>
        <v>7402800</v>
      </c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>
        <f t="shared" si="36"/>
        <v>24558</v>
      </c>
      <c r="Y117" s="21"/>
      <c r="Z117" s="20"/>
      <c r="AA117" s="20"/>
      <c r="AB117" s="20"/>
    </row>
    <row r="118" spans="1:28" s="19" customFormat="1" ht="12.75" customHeight="1" x14ac:dyDescent="0.3">
      <c r="A118" s="258" t="s">
        <v>37</v>
      </c>
      <c r="B118" s="259"/>
      <c r="C118" s="260"/>
      <c r="D118" s="283"/>
      <c r="E118" s="284"/>
      <c r="F118" s="284"/>
      <c r="G118" s="284"/>
      <c r="H118" s="284"/>
      <c r="I118" s="284"/>
      <c r="J118" s="284"/>
      <c r="K118" s="284"/>
      <c r="L118" s="284"/>
      <c r="M118" s="284"/>
      <c r="N118" s="284"/>
      <c r="O118" s="284"/>
      <c r="P118" s="284"/>
      <c r="Q118" s="284"/>
      <c r="R118" s="284"/>
      <c r="S118" s="284"/>
      <c r="T118" s="284"/>
      <c r="U118" s="284"/>
      <c r="V118" s="284"/>
      <c r="W118" s="284"/>
      <c r="X118" s="285"/>
      <c r="Y118" s="21"/>
      <c r="Z118" s="20"/>
    </row>
    <row r="119" spans="1:28" s="19" customFormat="1" ht="13.8" x14ac:dyDescent="0.25">
      <c r="A119" s="201">
        <f>A116+1</f>
        <v>67</v>
      </c>
      <c r="B119" s="53" t="s">
        <v>38</v>
      </c>
      <c r="C119" s="199">
        <f>D119+K119+M119+O119+Q119+S119+U119+V119+W119+X119</f>
        <v>6932860</v>
      </c>
      <c r="D119" s="199"/>
      <c r="E119" s="199"/>
      <c r="F119" s="199"/>
      <c r="G119" s="199"/>
      <c r="H119" s="199"/>
      <c r="I119" s="199"/>
      <c r="J119" s="199"/>
      <c r="K119" s="199"/>
      <c r="L119" s="199">
        <v>790</v>
      </c>
      <c r="M119" s="199">
        <v>3950000</v>
      </c>
      <c r="N119" s="199"/>
      <c r="O119" s="56"/>
      <c r="P119" s="199">
        <v>3250</v>
      </c>
      <c r="Q119" s="199">
        <v>2600179</v>
      </c>
      <c r="R119" s="199"/>
      <c r="S119" s="199"/>
      <c r="T119" s="199"/>
      <c r="U119" s="199"/>
      <c r="V119" s="199"/>
      <c r="W119" s="199">
        <v>352219</v>
      </c>
      <c r="X119" s="199">
        <v>30462</v>
      </c>
      <c r="Y119" s="21"/>
      <c r="Z119" s="20"/>
      <c r="AA119" s="20"/>
      <c r="AB119" s="20"/>
    </row>
    <row r="120" spans="1:28" s="19" customFormat="1" ht="15.75" customHeight="1" x14ac:dyDescent="0.3">
      <c r="A120" s="201">
        <f>A119+1</f>
        <v>68</v>
      </c>
      <c r="B120" s="54" t="s">
        <v>39</v>
      </c>
      <c r="C120" s="199">
        <f>D120+K120+M120+O120+Q120+S120+U120+V120+W120+X120</f>
        <v>2224644</v>
      </c>
      <c r="D120" s="199"/>
      <c r="E120" s="199"/>
      <c r="F120" s="199"/>
      <c r="G120" s="199"/>
      <c r="H120" s="199"/>
      <c r="I120" s="199"/>
      <c r="J120" s="199"/>
      <c r="K120" s="199"/>
      <c r="L120" s="199"/>
      <c r="M120" s="199"/>
      <c r="N120" s="199"/>
      <c r="O120" s="56"/>
      <c r="P120" s="199"/>
      <c r="Q120" s="199"/>
      <c r="R120" s="199"/>
      <c r="S120" s="199"/>
      <c r="T120" s="199"/>
      <c r="U120" s="199"/>
      <c r="V120" s="199"/>
      <c r="W120" s="199">
        <v>2224644</v>
      </c>
      <c r="X120" s="199"/>
      <c r="Y120" s="21"/>
      <c r="Z120" s="20"/>
    </row>
    <row r="121" spans="1:28" s="19" customFormat="1" x14ac:dyDescent="0.3">
      <c r="A121" s="305" t="s">
        <v>18</v>
      </c>
      <c r="B121" s="306"/>
      <c r="C121" s="199">
        <f>SUM(C119:C120)</f>
        <v>9157504</v>
      </c>
      <c r="D121" s="199"/>
      <c r="E121" s="199"/>
      <c r="F121" s="199"/>
      <c r="G121" s="199"/>
      <c r="H121" s="199"/>
      <c r="I121" s="199"/>
      <c r="J121" s="199"/>
      <c r="K121" s="199"/>
      <c r="L121" s="199">
        <f t="shared" ref="L121:X121" si="37">SUM(L119:L120)</f>
        <v>790</v>
      </c>
      <c r="M121" s="199">
        <f t="shared" si="37"/>
        <v>3950000</v>
      </c>
      <c r="N121" s="199"/>
      <c r="O121" s="199"/>
      <c r="P121" s="199">
        <f t="shared" si="37"/>
        <v>3250</v>
      </c>
      <c r="Q121" s="199">
        <f t="shared" si="37"/>
        <v>2600179</v>
      </c>
      <c r="R121" s="199"/>
      <c r="S121" s="199"/>
      <c r="T121" s="199"/>
      <c r="U121" s="199"/>
      <c r="V121" s="199"/>
      <c r="W121" s="199">
        <f>SUM(W119:W120)</f>
        <v>2576863</v>
      </c>
      <c r="X121" s="199">
        <f t="shared" si="37"/>
        <v>30462</v>
      </c>
      <c r="Y121" s="21"/>
      <c r="Z121" s="20"/>
      <c r="AA121" s="20"/>
      <c r="AB121" s="20"/>
    </row>
    <row r="122" spans="1:28" s="19" customFormat="1" x14ac:dyDescent="0.3">
      <c r="A122" s="258" t="s">
        <v>40</v>
      </c>
      <c r="B122" s="260"/>
      <c r="C122" s="18">
        <f t="shared" ref="C122:X122" si="38">C81+C85+C102+C111+C121+C76+C105+C117+C88</f>
        <v>81451385</v>
      </c>
      <c r="D122" s="18"/>
      <c r="E122" s="18"/>
      <c r="F122" s="18"/>
      <c r="G122" s="18"/>
      <c r="H122" s="18"/>
      <c r="I122" s="18"/>
      <c r="J122" s="23">
        <f t="shared" si="38"/>
        <v>2</v>
      </c>
      <c r="K122" s="18">
        <f t="shared" si="38"/>
        <v>4638000</v>
      </c>
      <c r="L122" s="18">
        <f t="shared" si="38"/>
        <v>8032.7</v>
      </c>
      <c r="M122" s="18">
        <f t="shared" si="38"/>
        <v>34808800</v>
      </c>
      <c r="N122" s="18"/>
      <c r="O122" s="18"/>
      <c r="P122" s="18">
        <f t="shared" si="38"/>
        <v>15033</v>
      </c>
      <c r="Q122" s="18">
        <f t="shared" si="38"/>
        <v>30397179</v>
      </c>
      <c r="R122" s="18"/>
      <c r="S122" s="18"/>
      <c r="T122" s="18"/>
      <c r="U122" s="18"/>
      <c r="V122" s="18"/>
      <c r="W122" s="18">
        <f t="shared" si="38"/>
        <v>10966070</v>
      </c>
      <c r="X122" s="18">
        <f t="shared" si="38"/>
        <v>641336</v>
      </c>
      <c r="Y122" s="21"/>
      <c r="Z122" s="20"/>
      <c r="AA122" s="20"/>
      <c r="AB122" s="20"/>
    </row>
    <row r="123" spans="1:28" s="19" customFormat="1" ht="12.75" customHeight="1" x14ac:dyDescent="0.3">
      <c r="A123" s="300" t="s">
        <v>136</v>
      </c>
      <c r="B123" s="301"/>
      <c r="C123" s="301"/>
      <c r="D123" s="301"/>
      <c r="E123" s="301"/>
      <c r="F123" s="301"/>
      <c r="G123" s="301"/>
      <c r="H123" s="301"/>
      <c r="I123" s="301"/>
      <c r="J123" s="301"/>
      <c r="K123" s="301"/>
      <c r="L123" s="301"/>
      <c r="M123" s="301"/>
      <c r="N123" s="301"/>
      <c r="O123" s="301"/>
      <c r="P123" s="301"/>
      <c r="Q123" s="301"/>
      <c r="R123" s="301"/>
      <c r="S123" s="301"/>
      <c r="T123" s="301"/>
      <c r="U123" s="301"/>
      <c r="V123" s="301"/>
      <c r="W123" s="301"/>
      <c r="X123" s="302"/>
      <c r="Y123" s="21"/>
      <c r="Z123" s="20"/>
      <c r="AA123" s="10"/>
      <c r="AB123" s="10"/>
    </row>
    <row r="124" spans="1:28" s="19" customFormat="1" ht="12.75" customHeight="1" x14ac:dyDescent="0.3">
      <c r="A124" s="258" t="s">
        <v>137</v>
      </c>
      <c r="B124" s="259"/>
      <c r="C124" s="260"/>
      <c r="D124" s="283"/>
      <c r="E124" s="284"/>
      <c r="F124" s="284"/>
      <c r="G124" s="284"/>
      <c r="H124" s="284"/>
      <c r="I124" s="284"/>
      <c r="J124" s="284"/>
      <c r="K124" s="284"/>
      <c r="L124" s="284"/>
      <c r="M124" s="284"/>
      <c r="N124" s="284"/>
      <c r="O124" s="284"/>
      <c r="P124" s="284"/>
      <c r="Q124" s="284"/>
      <c r="R124" s="284"/>
      <c r="S124" s="284"/>
      <c r="T124" s="284"/>
      <c r="U124" s="284"/>
      <c r="V124" s="284"/>
      <c r="W124" s="284"/>
      <c r="X124" s="285"/>
      <c r="Y124" s="21"/>
      <c r="Z124" s="20"/>
      <c r="AA124" s="10"/>
      <c r="AB124" s="10"/>
    </row>
    <row r="125" spans="1:28" s="19" customFormat="1" ht="12.75" customHeight="1" x14ac:dyDescent="0.3">
      <c r="A125" s="198">
        <f>A120+1</f>
        <v>69</v>
      </c>
      <c r="B125" s="14" t="s">
        <v>309</v>
      </c>
      <c r="C125" s="199">
        <f>D125+K125+M125+O125+Q125+S125+U125+V125+W125+X125</f>
        <v>3716133</v>
      </c>
      <c r="D125" s="199"/>
      <c r="E125" s="197"/>
      <c r="F125" s="197"/>
      <c r="G125" s="197"/>
      <c r="H125" s="197"/>
      <c r="I125" s="197"/>
      <c r="J125" s="197"/>
      <c r="K125" s="197"/>
      <c r="L125" s="197">
        <v>1233.5</v>
      </c>
      <c r="M125" s="199">
        <v>3700500</v>
      </c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>
        <v>15633</v>
      </c>
      <c r="Y125" s="21"/>
      <c r="Z125" s="20"/>
      <c r="AA125" s="10"/>
      <c r="AB125" s="10"/>
    </row>
    <row r="126" spans="1:28" s="19" customFormat="1" ht="12.75" customHeight="1" x14ac:dyDescent="0.3">
      <c r="A126" s="198">
        <f>A125+1</f>
        <v>70</v>
      </c>
      <c r="B126" s="14" t="s">
        <v>310</v>
      </c>
      <c r="C126" s="199">
        <f>D126+K126+M126+O126+Q126+S126+U126+V126+W126+X126</f>
        <v>2884372</v>
      </c>
      <c r="D126" s="199"/>
      <c r="E126" s="197"/>
      <c r="F126" s="197"/>
      <c r="G126" s="197"/>
      <c r="H126" s="197"/>
      <c r="I126" s="197"/>
      <c r="J126" s="197"/>
      <c r="K126" s="197"/>
      <c r="L126" s="197">
        <v>574.6</v>
      </c>
      <c r="M126" s="199">
        <v>2873000</v>
      </c>
      <c r="N126" s="197"/>
      <c r="O126" s="197"/>
      <c r="P126" s="197"/>
      <c r="Q126" s="197"/>
      <c r="R126" s="197"/>
      <c r="S126" s="197"/>
      <c r="T126" s="197"/>
      <c r="U126" s="197"/>
      <c r="V126" s="197"/>
      <c r="W126" s="197"/>
      <c r="X126" s="197">
        <v>11372</v>
      </c>
      <c r="Y126" s="21"/>
      <c r="Z126" s="20"/>
      <c r="AA126" s="10"/>
      <c r="AB126" s="10"/>
    </row>
    <row r="127" spans="1:28" s="19" customFormat="1" ht="12.75" customHeight="1" x14ac:dyDescent="0.3">
      <c r="A127" s="198">
        <f t="shared" ref="A127:A128" si="39">A126+1</f>
        <v>71</v>
      </c>
      <c r="B127" s="14" t="s">
        <v>311</v>
      </c>
      <c r="C127" s="199">
        <f>D127+K127+M127+O127+Q127+S127+U127+V127+W127+X127</f>
        <v>4694572</v>
      </c>
      <c r="D127" s="199"/>
      <c r="E127" s="197"/>
      <c r="F127" s="197"/>
      <c r="G127" s="197"/>
      <c r="H127" s="197"/>
      <c r="I127" s="197"/>
      <c r="J127" s="197"/>
      <c r="K127" s="197"/>
      <c r="L127" s="197">
        <v>936</v>
      </c>
      <c r="M127" s="199">
        <v>4680000</v>
      </c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>
        <v>14572</v>
      </c>
      <c r="Y127" s="21"/>
      <c r="Z127" s="20"/>
      <c r="AA127" s="10"/>
      <c r="AB127" s="10"/>
    </row>
    <row r="128" spans="1:28" s="19" customFormat="1" ht="12.75" customHeight="1" x14ac:dyDescent="0.3">
      <c r="A128" s="198">
        <f t="shared" si="39"/>
        <v>72</v>
      </c>
      <c r="B128" s="14" t="s">
        <v>312</v>
      </c>
      <c r="C128" s="199">
        <f>D128+K128+M128+O128+Q128+S128+U128+V128+W128+X128</f>
        <v>2048584</v>
      </c>
      <c r="D128" s="199"/>
      <c r="E128" s="197"/>
      <c r="F128" s="197"/>
      <c r="G128" s="197"/>
      <c r="H128" s="197"/>
      <c r="I128" s="197"/>
      <c r="J128" s="197"/>
      <c r="K128" s="197"/>
      <c r="L128" s="197">
        <v>680</v>
      </c>
      <c r="M128" s="199">
        <v>2040000</v>
      </c>
      <c r="N128" s="197"/>
      <c r="O128" s="197"/>
      <c r="P128" s="197"/>
      <c r="Q128" s="197"/>
      <c r="R128" s="197"/>
      <c r="S128" s="197"/>
      <c r="T128" s="197"/>
      <c r="U128" s="197"/>
      <c r="V128" s="197"/>
      <c r="W128" s="197"/>
      <c r="X128" s="197">
        <v>8584</v>
      </c>
      <c r="Y128" s="21"/>
      <c r="Z128" s="20"/>
      <c r="AA128" s="10"/>
      <c r="AB128" s="10"/>
    </row>
    <row r="129" spans="1:28" s="19" customFormat="1" ht="12.75" customHeight="1" x14ac:dyDescent="0.3">
      <c r="A129" s="305" t="s">
        <v>18</v>
      </c>
      <c r="B129" s="306"/>
      <c r="C129" s="197">
        <f>SUM(C125:C128)</f>
        <v>13343661</v>
      </c>
      <c r="D129" s="197"/>
      <c r="E129" s="197"/>
      <c r="F129" s="197"/>
      <c r="G129" s="197"/>
      <c r="H129" s="197"/>
      <c r="I129" s="197"/>
      <c r="J129" s="197"/>
      <c r="K129" s="197"/>
      <c r="L129" s="197">
        <f t="shared" ref="L129:X129" si="40">SUM(L125:L128)</f>
        <v>3424.1</v>
      </c>
      <c r="M129" s="197">
        <f t="shared" si="40"/>
        <v>13293500</v>
      </c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>
        <f t="shared" si="40"/>
        <v>50161</v>
      </c>
      <c r="Y129" s="21"/>
      <c r="Z129" s="20"/>
      <c r="AA129" s="20"/>
      <c r="AB129" s="20"/>
    </row>
    <row r="130" spans="1:28" s="19" customFormat="1" ht="12.75" customHeight="1" x14ac:dyDescent="0.3">
      <c r="A130" s="216" t="s">
        <v>138</v>
      </c>
      <c r="B130" s="217"/>
      <c r="C130" s="218"/>
      <c r="D130" s="283"/>
      <c r="E130" s="284"/>
      <c r="F130" s="284"/>
      <c r="G130" s="284"/>
      <c r="H130" s="284"/>
      <c r="I130" s="284"/>
      <c r="J130" s="284"/>
      <c r="K130" s="284"/>
      <c r="L130" s="284"/>
      <c r="M130" s="284"/>
      <c r="N130" s="284"/>
      <c r="O130" s="284"/>
      <c r="P130" s="284"/>
      <c r="Q130" s="284"/>
      <c r="R130" s="284"/>
      <c r="S130" s="284"/>
      <c r="T130" s="284"/>
      <c r="U130" s="284"/>
      <c r="V130" s="284"/>
      <c r="W130" s="284"/>
      <c r="X130" s="285"/>
      <c r="Y130" s="21"/>
      <c r="Z130" s="20"/>
      <c r="AA130" s="10"/>
      <c r="AB130" s="10"/>
    </row>
    <row r="131" spans="1:28" s="19" customFormat="1" ht="12.75" customHeight="1" x14ac:dyDescent="0.3">
      <c r="A131" s="198">
        <f>A128+1</f>
        <v>73</v>
      </c>
      <c r="B131" s="14" t="s">
        <v>313</v>
      </c>
      <c r="C131" s="199">
        <f t="shared" ref="C131" si="41">D131+K131+M131+O131+Q131+S131+U131+V131+W131+X131</f>
        <v>2973205</v>
      </c>
      <c r="D131" s="199"/>
      <c r="E131" s="197"/>
      <c r="F131" s="197"/>
      <c r="G131" s="197"/>
      <c r="H131" s="197"/>
      <c r="I131" s="197"/>
      <c r="J131" s="197"/>
      <c r="K131" s="197"/>
      <c r="L131" s="197">
        <v>972.7</v>
      </c>
      <c r="M131" s="199">
        <v>2918100</v>
      </c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>
        <v>55105</v>
      </c>
      <c r="Y131" s="21"/>
      <c r="Z131" s="20"/>
      <c r="AA131" s="10"/>
      <c r="AB131" s="10"/>
    </row>
    <row r="132" spans="1:28" s="19" customFormat="1" ht="12.75" customHeight="1" x14ac:dyDescent="0.3">
      <c r="A132" s="198">
        <f>A131+1</f>
        <v>74</v>
      </c>
      <c r="B132" s="14" t="s">
        <v>314</v>
      </c>
      <c r="C132" s="199">
        <f>D132+K132+M132+O132+Q132+S132+U132+V132+W132+X132</f>
        <v>3218800</v>
      </c>
      <c r="D132" s="199"/>
      <c r="E132" s="197"/>
      <c r="F132" s="197"/>
      <c r="G132" s="197"/>
      <c r="H132" s="197"/>
      <c r="I132" s="197"/>
      <c r="J132" s="197"/>
      <c r="K132" s="197"/>
      <c r="L132" s="197">
        <v>610</v>
      </c>
      <c r="M132" s="199">
        <v>3050000</v>
      </c>
      <c r="N132" s="197"/>
      <c r="O132" s="197"/>
      <c r="P132" s="197"/>
      <c r="Q132" s="197"/>
      <c r="R132" s="197"/>
      <c r="S132" s="197"/>
      <c r="T132" s="197"/>
      <c r="U132" s="197"/>
      <c r="V132" s="197"/>
      <c r="W132" s="197">
        <v>133995</v>
      </c>
      <c r="X132" s="197">
        <v>34805</v>
      </c>
      <c r="Y132" s="21"/>
      <c r="Z132" s="20"/>
      <c r="AA132" s="10"/>
      <c r="AB132" s="10"/>
    </row>
    <row r="133" spans="1:28" s="19" customFormat="1" ht="12.75" customHeight="1" x14ac:dyDescent="0.3">
      <c r="A133" s="198">
        <f>A132+1</f>
        <v>75</v>
      </c>
      <c r="B133" s="14" t="s">
        <v>315</v>
      </c>
      <c r="C133" s="199">
        <f t="shared" ref="C133" si="42">D133+K133+M133+O133+Q133+S133+U133+V133+W133+X133</f>
        <v>2543981</v>
      </c>
      <c r="D133" s="199"/>
      <c r="E133" s="197"/>
      <c r="F133" s="197"/>
      <c r="G133" s="197"/>
      <c r="H133" s="197"/>
      <c r="I133" s="197"/>
      <c r="J133" s="197"/>
      <c r="K133" s="197"/>
      <c r="L133" s="197">
        <v>826</v>
      </c>
      <c r="M133" s="199">
        <v>2478000</v>
      </c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>
        <v>65981</v>
      </c>
      <c r="Y133" s="21"/>
      <c r="Z133" s="20"/>
      <c r="AA133" s="10"/>
      <c r="AB133" s="10"/>
    </row>
    <row r="134" spans="1:28" s="19" customFormat="1" ht="12.75" customHeight="1" x14ac:dyDescent="0.3">
      <c r="A134" s="305" t="s">
        <v>18</v>
      </c>
      <c r="B134" s="306"/>
      <c r="C134" s="197">
        <f>SUM(C131:C133)</f>
        <v>8735986</v>
      </c>
      <c r="D134" s="197"/>
      <c r="E134" s="197"/>
      <c r="F134" s="197"/>
      <c r="G134" s="197"/>
      <c r="H134" s="197"/>
      <c r="I134" s="197"/>
      <c r="J134" s="197"/>
      <c r="K134" s="197"/>
      <c r="L134" s="197">
        <f t="shared" ref="L134:X134" si="43">SUM(L131:L133)</f>
        <v>2408.6999999999998</v>
      </c>
      <c r="M134" s="197">
        <f t="shared" si="43"/>
        <v>8446100</v>
      </c>
      <c r="N134" s="197"/>
      <c r="O134" s="197"/>
      <c r="P134" s="197"/>
      <c r="Q134" s="197"/>
      <c r="R134" s="197"/>
      <c r="S134" s="197"/>
      <c r="T134" s="197"/>
      <c r="U134" s="197"/>
      <c r="V134" s="197"/>
      <c r="W134" s="197">
        <f>SUM(W131:W133)</f>
        <v>133995</v>
      </c>
      <c r="X134" s="197">
        <f t="shared" si="43"/>
        <v>155891</v>
      </c>
      <c r="Y134" s="21"/>
      <c r="Z134" s="20"/>
      <c r="AA134" s="20"/>
      <c r="AB134" s="20"/>
    </row>
    <row r="135" spans="1:28" s="19" customFormat="1" ht="12.75" customHeight="1" x14ac:dyDescent="0.3">
      <c r="A135" s="258" t="s">
        <v>139</v>
      </c>
      <c r="B135" s="259"/>
      <c r="C135" s="260"/>
      <c r="D135" s="283"/>
      <c r="E135" s="284"/>
      <c r="F135" s="284"/>
      <c r="G135" s="284"/>
      <c r="H135" s="284"/>
      <c r="I135" s="284"/>
      <c r="J135" s="284"/>
      <c r="K135" s="284"/>
      <c r="L135" s="284"/>
      <c r="M135" s="284"/>
      <c r="N135" s="284"/>
      <c r="O135" s="284"/>
      <c r="P135" s="284"/>
      <c r="Q135" s="284"/>
      <c r="R135" s="284"/>
      <c r="S135" s="284"/>
      <c r="T135" s="284"/>
      <c r="U135" s="284"/>
      <c r="V135" s="284"/>
      <c r="W135" s="284"/>
      <c r="X135" s="285"/>
      <c r="Y135" s="21"/>
      <c r="Z135" s="20"/>
      <c r="AA135" s="10"/>
      <c r="AB135" s="10"/>
    </row>
    <row r="136" spans="1:28" s="19" customFormat="1" ht="12.75" customHeight="1" x14ac:dyDescent="0.3">
      <c r="A136" s="198">
        <f>A133+1</f>
        <v>76</v>
      </c>
      <c r="B136" s="14" t="s">
        <v>316</v>
      </c>
      <c r="C136" s="199">
        <f>D136+K136+M136+O136+Q136+S136+U136+V136+W136+X136</f>
        <v>3185222</v>
      </c>
      <c r="D136" s="199"/>
      <c r="E136" s="58"/>
      <c r="F136" s="58"/>
      <c r="G136" s="58"/>
      <c r="H136" s="58"/>
      <c r="I136" s="58"/>
      <c r="J136" s="58"/>
      <c r="K136" s="58"/>
      <c r="L136" s="199">
        <v>634.58000000000004</v>
      </c>
      <c r="M136" s="199">
        <v>3172900</v>
      </c>
      <c r="N136" s="58"/>
      <c r="O136" s="58"/>
      <c r="P136" s="199"/>
      <c r="Q136" s="199"/>
      <c r="R136" s="58"/>
      <c r="S136" s="58"/>
      <c r="T136" s="199"/>
      <c r="U136" s="199"/>
      <c r="V136" s="58"/>
      <c r="W136" s="199"/>
      <c r="X136" s="199">
        <v>12322</v>
      </c>
      <c r="Y136" s="21"/>
      <c r="Z136" s="20"/>
      <c r="AA136" s="10"/>
      <c r="AB136" s="10"/>
    </row>
    <row r="137" spans="1:28" s="19" customFormat="1" ht="12.75" customHeight="1" x14ac:dyDescent="0.3">
      <c r="A137" s="198">
        <f>A136+1</f>
        <v>77</v>
      </c>
      <c r="B137" s="14" t="s">
        <v>317</v>
      </c>
      <c r="C137" s="199">
        <f t="shared" ref="C137:C141" si="44">D137+K137+M137+O137+Q137+S137+U137+V137+W137+X137</f>
        <v>2031611</v>
      </c>
      <c r="D137" s="199"/>
      <c r="E137" s="58"/>
      <c r="F137" s="58"/>
      <c r="G137" s="58"/>
      <c r="H137" s="58"/>
      <c r="I137" s="58"/>
      <c r="J137" s="58"/>
      <c r="K137" s="58"/>
      <c r="L137" s="199">
        <v>672.84</v>
      </c>
      <c r="M137" s="199">
        <v>2018520</v>
      </c>
      <c r="N137" s="58"/>
      <c r="O137" s="58"/>
      <c r="P137" s="199"/>
      <c r="Q137" s="199"/>
      <c r="R137" s="58"/>
      <c r="S137" s="58"/>
      <c r="T137" s="199"/>
      <c r="U137" s="199"/>
      <c r="V137" s="58"/>
      <c r="W137" s="199"/>
      <c r="X137" s="199">
        <v>13091</v>
      </c>
      <c r="Y137" s="21"/>
      <c r="Z137" s="20"/>
      <c r="AA137" s="10"/>
      <c r="AB137" s="10"/>
    </row>
    <row r="138" spans="1:28" s="19" customFormat="1" ht="12.75" customHeight="1" x14ac:dyDescent="0.3">
      <c r="A138" s="198">
        <f t="shared" ref="A138:A141" si="45">A137+1</f>
        <v>78</v>
      </c>
      <c r="B138" s="14" t="s">
        <v>318</v>
      </c>
      <c r="C138" s="199">
        <f t="shared" si="44"/>
        <v>2908439</v>
      </c>
      <c r="D138" s="199"/>
      <c r="E138" s="58"/>
      <c r="F138" s="58"/>
      <c r="G138" s="58"/>
      <c r="H138" s="58"/>
      <c r="I138" s="58"/>
      <c r="J138" s="58"/>
      <c r="K138" s="58"/>
      <c r="L138" s="199"/>
      <c r="M138" s="199"/>
      <c r="N138" s="58"/>
      <c r="O138" s="58"/>
      <c r="P138" s="199"/>
      <c r="Q138" s="199"/>
      <c r="R138" s="58"/>
      <c r="S138" s="58"/>
      <c r="T138" s="199">
        <v>356.4</v>
      </c>
      <c r="U138" s="199">
        <v>2896591</v>
      </c>
      <c r="V138" s="58"/>
      <c r="W138" s="199"/>
      <c r="X138" s="199">
        <v>11848</v>
      </c>
      <c r="Y138" s="21"/>
      <c r="Z138" s="20"/>
      <c r="AA138" s="10"/>
      <c r="AB138" s="10"/>
    </row>
    <row r="139" spans="1:28" s="19" customFormat="1" ht="12.75" customHeight="1" x14ac:dyDescent="0.3">
      <c r="A139" s="198">
        <f t="shared" si="45"/>
        <v>79</v>
      </c>
      <c r="B139" s="14" t="s">
        <v>319</v>
      </c>
      <c r="C139" s="199">
        <f t="shared" si="44"/>
        <v>4536790</v>
      </c>
      <c r="D139" s="199"/>
      <c r="E139" s="58"/>
      <c r="F139" s="58"/>
      <c r="G139" s="58"/>
      <c r="H139" s="58"/>
      <c r="I139" s="58"/>
      <c r="J139" s="58"/>
      <c r="K139" s="58"/>
      <c r="L139" s="199"/>
      <c r="M139" s="199"/>
      <c r="N139" s="58"/>
      <c r="O139" s="58"/>
      <c r="P139" s="199"/>
      <c r="Q139" s="199"/>
      <c r="R139" s="58"/>
      <c r="S139" s="58"/>
      <c r="T139" s="199">
        <v>519.76</v>
      </c>
      <c r="U139" s="199">
        <v>4523801</v>
      </c>
      <c r="V139" s="58"/>
      <c r="W139" s="199"/>
      <c r="X139" s="199">
        <v>12989</v>
      </c>
      <c r="Y139" s="21"/>
      <c r="Z139" s="20"/>
      <c r="AA139" s="10"/>
      <c r="AB139" s="10"/>
    </row>
    <row r="140" spans="1:28" s="19" customFormat="1" ht="12.75" customHeight="1" x14ac:dyDescent="0.3">
      <c r="A140" s="198">
        <f t="shared" si="45"/>
        <v>80</v>
      </c>
      <c r="B140" s="14" t="s">
        <v>320</v>
      </c>
      <c r="C140" s="199">
        <f t="shared" si="44"/>
        <v>2908439</v>
      </c>
      <c r="D140" s="199"/>
      <c r="E140" s="58"/>
      <c r="F140" s="58"/>
      <c r="G140" s="58"/>
      <c r="H140" s="58"/>
      <c r="I140" s="58"/>
      <c r="J140" s="58"/>
      <c r="K140" s="58"/>
      <c r="L140" s="199"/>
      <c r="M140" s="199"/>
      <c r="N140" s="58"/>
      <c r="O140" s="58"/>
      <c r="P140" s="199"/>
      <c r="Q140" s="199"/>
      <c r="R140" s="58"/>
      <c r="S140" s="58"/>
      <c r="T140" s="199">
        <v>356.4</v>
      </c>
      <c r="U140" s="199">
        <v>2896591</v>
      </c>
      <c r="V140" s="58"/>
      <c r="W140" s="199"/>
      <c r="X140" s="199">
        <v>11848</v>
      </c>
      <c r="Y140" s="21"/>
      <c r="Z140" s="20"/>
      <c r="AA140" s="10"/>
      <c r="AB140" s="10"/>
    </row>
    <row r="141" spans="1:28" s="19" customFormat="1" ht="12.75" customHeight="1" x14ac:dyDescent="0.3">
      <c r="A141" s="198">
        <f t="shared" si="45"/>
        <v>81</v>
      </c>
      <c r="B141" s="14" t="s">
        <v>321</v>
      </c>
      <c r="C141" s="199">
        <f t="shared" si="44"/>
        <v>4537352</v>
      </c>
      <c r="D141" s="199"/>
      <c r="E141" s="58"/>
      <c r="F141" s="58"/>
      <c r="G141" s="58"/>
      <c r="H141" s="58"/>
      <c r="I141" s="58"/>
      <c r="J141" s="58"/>
      <c r="K141" s="58"/>
      <c r="L141" s="199"/>
      <c r="M141" s="199"/>
      <c r="N141" s="58"/>
      <c r="O141" s="58"/>
      <c r="P141" s="199"/>
      <c r="Q141" s="199"/>
      <c r="R141" s="58"/>
      <c r="S141" s="58"/>
      <c r="T141" s="199">
        <v>465.56</v>
      </c>
      <c r="U141" s="199">
        <v>4523801</v>
      </c>
      <c r="V141" s="58"/>
      <c r="W141" s="199"/>
      <c r="X141" s="199">
        <v>13551</v>
      </c>
      <c r="Y141" s="21"/>
      <c r="Z141" s="20"/>
      <c r="AA141" s="10"/>
      <c r="AB141" s="10"/>
    </row>
    <row r="142" spans="1:28" s="19" customFormat="1" ht="12.75" customHeight="1" x14ac:dyDescent="0.3">
      <c r="A142" s="305" t="s">
        <v>18</v>
      </c>
      <c r="B142" s="306"/>
      <c r="C142" s="197">
        <f>SUM(C136:C141)</f>
        <v>20107853</v>
      </c>
      <c r="D142" s="197"/>
      <c r="E142" s="197"/>
      <c r="F142" s="197"/>
      <c r="G142" s="197"/>
      <c r="H142" s="197"/>
      <c r="I142" s="197"/>
      <c r="J142" s="197"/>
      <c r="K142" s="197"/>
      <c r="L142" s="197">
        <f t="shared" ref="L142:X142" si="46">SUM(L136:L141)</f>
        <v>1307.42</v>
      </c>
      <c r="M142" s="197">
        <f t="shared" si="46"/>
        <v>5191420</v>
      </c>
      <c r="N142" s="197"/>
      <c r="O142" s="197"/>
      <c r="P142" s="197"/>
      <c r="Q142" s="197"/>
      <c r="R142" s="197"/>
      <c r="S142" s="197"/>
      <c r="T142" s="197">
        <f t="shared" si="46"/>
        <v>1698.12</v>
      </c>
      <c r="U142" s="197">
        <f t="shared" si="46"/>
        <v>14840784</v>
      </c>
      <c r="V142" s="197"/>
      <c r="W142" s="197"/>
      <c r="X142" s="197">
        <f t="shared" si="46"/>
        <v>75649</v>
      </c>
      <c r="Y142" s="21"/>
      <c r="Z142" s="20"/>
      <c r="AA142" s="20"/>
      <c r="AB142" s="20"/>
    </row>
    <row r="143" spans="1:28" s="19" customFormat="1" ht="12.75" customHeight="1" x14ac:dyDescent="0.3">
      <c r="A143" s="258" t="s">
        <v>140</v>
      </c>
      <c r="B143" s="259"/>
      <c r="C143" s="260"/>
      <c r="D143" s="283"/>
      <c r="E143" s="284"/>
      <c r="F143" s="284"/>
      <c r="G143" s="284"/>
      <c r="H143" s="284"/>
      <c r="I143" s="284"/>
      <c r="J143" s="284"/>
      <c r="K143" s="284"/>
      <c r="L143" s="284"/>
      <c r="M143" s="284"/>
      <c r="N143" s="284"/>
      <c r="O143" s="284"/>
      <c r="P143" s="284"/>
      <c r="Q143" s="284"/>
      <c r="R143" s="284"/>
      <c r="S143" s="284"/>
      <c r="T143" s="284"/>
      <c r="U143" s="284"/>
      <c r="V143" s="284"/>
      <c r="W143" s="284"/>
      <c r="X143" s="285"/>
      <c r="Y143" s="21"/>
      <c r="Z143" s="20"/>
      <c r="AA143" s="10"/>
      <c r="AB143" s="10"/>
    </row>
    <row r="144" spans="1:28" s="19" customFormat="1" x14ac:dyDescent="0.3">
      <c r="A144" s="198">
        <f>A141+1</f>
        <v>82</v>
      </c>
      <c r="B144" s="14" t="s">
        <v>322</v>
      </c>
      <c r="C144" s="199">
        <f>D144+K144+M144+O144+Q144+S144+U144+V144+W144+X144</f>
        <v>13846574</v>
      </c>
      <c r="D144" s="199"/>
      <c r="E144" s="197"/>
      <c r="F144" s="197"/>
      <c r="G144" s="197"/>
      <c r="H144" s="197"/>
      <c r="I144" s="197"/>
      <c r="J144" s="197"/>
      <c r="K144" s="197"/>
      <c r="L144" s="197"/>
      <c r="M144" s="197"/>
      <c r="N144" s="197"/>
      <c r="O144" s="197"/>
      <c r="P144" s="197">
        <v>1972.6</v>
      </c>
      <c r="Q144" s="199">
        <v>13808200</v>
      </c>
      <c r="R144" s="197"/>
      <c r="S144" s="197"/>
      <c r="T144" s="197"/>
      <c r="U144" s="197"/>
      <c r="V144" s="197"/>
      <c r="W144" s="199"/>
      <c r="X144" s="199">
        <v>38374</v>
      </c>
      <c r="Y144" s="21"/>
      <c r="Z144" s="20"/>
      <c r="AA144" s="20"/>
      <c r="AB144" s="20"/>
    </row>
    <row r="145" spans="1:28" s="19" customFormat="1" ht="12.75" customHeight="1" x14ac:dyDescent="0.3">
      <c r="A145" s="198">
        <f>A144+1</f>
        <v>83</v>
      </c>
      <c r="B145" s="14" t="s">
        <v>323</v>
      </c>
      <c r="C145" s="199">
        <f t="shared" ref="C145:C148" si="47">D145+K145+M145+O145+Q145+S145+U145+V145+W145+X145</f>
        <v>718483</v>
      </c>
      <c r="D145" s="199"/>
      <c r="E145" s="197"/>
      <c r="F145" s="197"/>
      <c r="G145" s="197"/>
      <c r="H145" s="197"/>
      <c r="I145" s="197"/>
      <c r="J145" s="197"/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9">
        <v>718483</v>
      </c>
      <c r="X145" s="199"/>
      <c r="Y145" s="21"/>
      <c r="Z145" s="20"/>
      <c r="AA145" s="10"/>
      <c r="AB145" s="10"/>
    </row>
    <row r="146" spans="1:28" s="19" customFormat="1" ht="12.75" customHeight="1" x14ac:dyDescent="0.3">
      <c r="A146" s="198">
        <f t="shared" ref="A146:A148" si="48">A145+1</f>
        <v>84</v>
      </c>
      <c r="B146" s="14" t="s">
        <v>324</v>
      </c>
      <c r="C146" s="199">
        <f t="shared" si="47"/>
        <v>493822</v>
      </c>
      <c r="D146" s="199"/>
      <c r="E146" s="197"/>
      <c r="F146" s="197"/>
      <c r="G146" s="197"/>
      <c r="H146" s="197"/>
      <c r="I146" s="197"/>
      <c r="J146" s="197"/>
      <c r="K146" s="197"/>
      <c r="L146" s="197"/>
      <c r="M146" s="197"/>
      <c r="N146" s="197"/>
      <c r="O146" s="197"/>
      <c r="P146" s="197"/>
      <c r="Q146" s="197"/>
      <c r="R146" s="197"/>
      <c r="S146" s="197"/>
      <c r="T146" s="197"/>
      <c r="U146" s="197"/>
      <c r="V146" s="197"/>
      <c r="W146" s="199">
        <v>493822</v>
      </c>
      <c r="X146" s="199"/>
      <c r="Y146" s="21"/>
      <c r="Z146" s="20"/>
      <c r="AA146" s="10"/>
      <c r="AB146" s="10"/>
    </row>
    <row r="147" spans="1:28" s="19" customFormat="1" ht="12.75" customHeight="1" x14ac:dyDescent="0.3">
      <c r="A147" s="198">
        <f t="shared" si="48"/>
        <v>85</v>
      </c>
      <c r="B147" s="14" t="s">
        <v>325</v>
      </c>
      <c r="C147" s="199">
        <f t="shared" si="47"/>
        <v>743485</v>
      </c>
      <c r="D147" s="199"/>
      <c r="E147" s="197"/>
      <c r="F147" s="197"/>
      <c r="G147" s="197"/>
      <c r="H147" s="197"/>
      <c r="I147" s="197"/>
      <c r="J147" s="197"/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9">
        <v>743485</v>
      </c>
      <c r="X147" s="199"/>
      <c r="Y147" s="21"/>
      <c r="Z147" s="20"/>
      <c r="AA147" s="42"/>
      <c r="AB147" s="42"/>
    </row>
    <row r="148" spans="1:28" s="19" customFormat="1" ht="12.75" customHeight="1" x14ac:dyDescent="0.3">
      <c r="A148" s="198">
        <f t="shared" si="48"/>
        <v>86</v>
      </c>
      <c r="B148" s="14" t="s">
        <v>326</v>
      </c>
      <c r="C148" s="199">
        <f t="shared" si="47"/>
        <v>454646</v>
      </c>
      <c r="D148" s="199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197"/>
      <c r="Q148" s="197"/>
      <c r="R148" s="197"/>
      <c r="S148" s="197"/>
      <c r="T148" s="197"/>
      <c r="U148" s="197"/>
      <c r="V148" s="197"/>
      <c r="W148" s="199">
        <v>454646</v>
      </c>
      <c r="X148" s="199"/>
      <c r="Y148" s="21"/>
      <c r="Z148" s="20"/>
      <c r="AA148" s="42"/>
      <c r="AB148" s="42"/>
    </row>
    <row r="149" spans="1:28" s="19" customFormat="1" ht="12.75" customHeight="1" x14ac:dyDescent="0.3">
      <c r="A149" s="305" t="s">
        <v>18</v>
      </c>
      <c r="B149" s="306"/>
      <c r="C149" s="197">
        <f>SUM(C144:C148)</f>
        <v>16257010</v>
      </c>
      <c r="D149" s="197"/>
      <c r="E149" s="197"/>
      <c r="F149" s="19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7">
        <f t="shared" ref="P149:X149" si="49">SUM(P144:P148)</f>
        <v>1972.6</v>
      </c>
      <c r="Q149" s="197">
        <f t="shared" si="49"/>
        <v>13808200</v>
      </c>
      <c r="R149" s="197"/>
      <c r="S149" s="197"/>
      <c r="T149" s="197"/>
      <c r="U149" s="197"/>
      <c r="V149" s="197"/>
      <c r="W149" s="197">
        <f t="shared" si="49"/>
        <v>2410436</v>
      </c>
      <c r="X149" s="197">
        <f t="shared" si="49"/>
        <v>38374</v>
      </c>
      <c r="Y149" s="21"/>
      <c r="Z149" s="20"/>
      <c r="AA149" s="20"/>
      <c r="AB149" s="20"/>
    </row>
    <row r="150" spans="1:28" s="19" customFormat="1" ht="12.75" customHeight="1" x14ac:dyDescent="0.3">
      <c r="A150" s="258" t="s">
        <v>141</v>
      </c>
      <c r="B150" s="259"/>
      <c r="C150" s="260"/>
      <c r="D150" s="283"/>
      <c r="E150" s="284"/>
      <c r="F150" s="284"/>
      <c r="G150" s="284"/>
      <c r="H150" s="284"/>
      <c r="I150" s="284"/>
      <c r="J150" s="284"/>
      <c r="K150" s="284"/>
      <c r="L150" s="284"/>
      <c r="M150" s="284"/>
      <c r="N150" s="284"/>
      <c r="O150" s="284"/>
      <c r="P150" s="284"/>
      <c r="Q150" s="284"/>
      <c r="R150" s="284"/>
      <c r="S150" s="284"/>
      <c r="T150" s="284"/>
      <c r="U150" s="284"/>
      <c r="V150" s="284"/>
      <c r="W150" s="284"/>
      <c r="X150" s="285"/>
      <c r="Y150" s="21"/>
      <c r="Z150" s="20"/>
      <c r="AA150" s="10"/>
      <c r="AB150" s="10"/>
    </row>
    <row r="151" spans="1:28" s="19" customFormat="1" ht="12.75" customHeight="1" x14ac:dyDescent="0.3">
      <c r="A151" s="198">
        <f>A148+1</f>
        <v>87</v>
      </c>
      <c r="B151" s="14" t="s">
        <v>327</v>
      </c>
      <c r="C151" s="199">
        <f>D151+K151+M151+O151+Q151+S151+U151+V151+W151+X151</f>
        <v>10000000</v>
      </c>
      <c r="D151" s="199"/>
      <c r="E151" s="197"/>
      <c r="F151" s="197"/>
      <c r="G151" s="197"/>
      <c r="H151" s="197"/>
      <c r="I151" s="197"/>
      <c r="J151" s="198">
        <v>5</v>
      </c>
      <c r="K151" s="197">
        <v>10000000</v>
      </c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21"/>
      <c r="Z151" s="20"/>
      <c r="AA151" s="10"/>
      <c r="AB151" s="10"/>
    </row>
    <row r="152" spans="1:28" s="19" customFormat="1" ht="12.75" customHeight="1" x14ac:dyDescent="0.3">
      <c r="A152" s="305" t="s">
        <v>18</v>
      </c>
      <c r="B152" s="306"/>
      <c r="C152" s="197">
        <f t="shared" ref="C152:K152" si="50">SUM(C151:C151)</f>
        <v>10000000</v>
      </c>
      <c r="D152" s="197"/>
      <c r="E152" s="197"/>
      <c r="F152" s="197"/>
      <c r="G152" s="197"/>
      <c r="H152" s="197"/>
      <c r="I152" s="197"/>
      <c r="J152" s="198">
        <f t="shared" si="50"/>
        <v>5</v>
      </c>
      <c r="K152" s="197">
        <f t="shared" si="50"/>
        <v>10000000</v>
      </c>
      <c r="L152" s="197"/>
      <c r="M152" s="197"/>
      <c r="N152" s="197"/>
      <c r="O152" s="197"/>
      <c r="P152" s="197"/>
      <c r="Q152" s="197"/>
      <c r="R152" s="197"/>
      <c r="S152" s="197"/>
      <c r="T152" s="197"/>
      <c r="U152" s="197"/>
      <c r="V152" s="197"/>
      <c r="W152" s="197"/>
      <c r="X152" s="197"/>
      <c r="Y152" s="21"/>
      <c r="Z152" s="20"/>
      <c r="AA152" s="20"/>
      <c r="AB152" s="20"/>
    </row>
    <row r="153" spans="1:28" s="19" customFormat="1" ht="12.75" customHeight="1" x14ac:dyDescent="0.3">
      <c r="A153" s="258" t="s">
        <v>142</v>
      </c>
      <c r="B153" s="259"/>
      <c r="C153" s="260"/>
      <c r="D153" s="283"/>
      <c r="E153" s="284"/>
      <c r="F153" s="284"/>
      <c r="G153" s="284"/>
      <c r="H153" s="284"/>
      <c r="I153" s="284"/>
      <c r="J153" s="284"/>
      <c r="K153" s="284"/>
      <c r="L153" s="284"/>
      <c r="M153" s="284"/>
      <c r="N153" s="284"/>
      <c r="O153" s="284"/>
      <c r="P153" s="284"/>
      <c r="Q153" s="284"/>
      <c r="R153" s="284"/>
      <c r="S153" s="284"/>
      <c r="T153" s="284"/>
      <c r="U153" s="284"/>
      <c r="V153" s="284"/>
      <c r="W153" s="284"/>
      <c r="X153" s="285"/>
      <c r="Y153" s="21"/>
      <c r="Z153" s="20"/>
      <c r="AA153" s="10"/>
      <c r="AB153" s="10"/>
    </row>
    <row r="154" spans="1:28" s="19" customFormat="1" ht="12.75" customHeight="1" x14ac:dyDescent="0.3">
      <c r="A154" s="198">
        <f>A151+1</f>
        <v>88</v>
      </c>
      <c r="B154" s="14" t="s">
        <v>328</v>
      </c>
      <c r="C154" s="199">
        <f>D154+K154+M154+O154+Q154+S154+U154+V154+W154+X154</f>
        <v>787367</v>
      </c>
      <c r="D154" s="199"/>
      <c r="E154" s="197"/>
      <c r="F154" s="197"/>
      <c r="G154" s="197"/>
      <c r="H154" s="197"/>
      <c r="I154" s="197"/>
      <c r="J154" s="58"/>
      <c r="K154" s="58"/>
      <c r="L154" s="197"/>
      <c r="M154" s="197"/>
      <c r="N154" s="197"/>
      <c r="O154" s="197"/>
      <c r="P154" s="197"/>
      <c r="Q154" s="197"/>
      <c r="R154" s="197"/>
      <c r="S154" s="197"/>
      <c r="T154" s="197"/>
      <c r="U154" s="197"/>
      <c r="V154" s="197"/>
      <c r="W154" s="197">
        <v>787367</v>
      </c>
      <c r="X154" s="197"/>
      <c r="Y154" s="21"/>
      <c r="Z154" s="20"/>
      <c r="AA154" s="10"/>
      <c r="AB154" s="10"/>
    </row>
    <row r="155" spans="1:28" s="19" customFormat="1" ht="12.75" customHeight="1" x14ac:dyDescent="0.3">
      <c r="A155" s="198">
        <f>A154+1</f>
        <v>89</v>
      </c>
      <c r="B155" s="14" t="s">
        <v>329</v>
      </c>
      <c r="C155" s="199">
        <f>D155+K155+M155+O155+Q155+S155+U155+V155+W155+X155</f>
        <v>796851</v>
      </c>
      <c r="D155" s="199"/>
      <c r="E155" s="197"/>
      <c r="F155" s="197"/>
      <c r="G155" s="197"/>
      <c r="H155" s="197"/>
      <c r="I155" s="197"/>
      <c r="J155" s="58"/>
      <c r="K155" s="58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>
        <v>796851</v>
      </c>
      <c r="X155" s="197"/>
      <c r="Y155" s="21"/>
      <c r="Z155" s="20"/>
      <c r="AA155" s="69"/>
      <c r="AB155" s="69"/>
    </row>
    <row r="156" spans="1:28" s="19" customFormat="1" x14ac:dyDescent="0.3">
      <c r="A156" s="198">
        <f t="shared" ref="A156:A159" si="51">A155+1</f>
        <v>90</v>
      </c>
      <c r="B156" s="14" t="s">
        <v>330</v>
      </c>
      <c r="C156" s="199">
        <f>D156+K156+M156+O156+Q156+S156+U156+V156+W156+X156</f>
        <v>6136674</v>
      </c>
      <c r="D156" s="199"/>
      <c r="E156" s="197"/>
      <c r="F156" s="197"/>
      <c r="G156" s="197"/>
      <c r="H156" s="197"/>
      <c r="I156" s="197"/>
      <c r="J156" s="58"/>
      <c r="K156" s="58"/>
      <c r="L156" s="197">
        <v>546</v>
      </c>
      <c r="M156" s="199">
        <v>2730000</v>
      </c>
      <c r="N156" s="197"/>
      <c r="O156" s="197"/>
      <c r="P156" s="197">
        <v>484</v>
      </c>
      <c r="Q156" s="199">
        <v>3388000</v>
      </c>
      <c r="R156" s="197"/>
      <c r="S156" s="197"/>
      <c r="T156" s="197"/>
      <c r="U156" s="197"/>
      <c r="V156" s="58"/>
      <c r="W156" s="199"/>
      <c r="X156" s="199">
        <v>18674</v>
      </c>
      <c r="Y156" s="21"/>
      <c r="Z156" s="20"/>
      <c r="AA156" s="20"/>
      <c r="AB156" s="20"/>
    </row>
    <row r="157" spans="1:28" s="19" customFormat="1" x14ac:dyDescent="0.3">
      <c r="A157" s="198">
        <f t="shared" si="51"/>
        <v>91</v>
      </c>
      <c r="B157" s="14" t="s">
        <v>331</v>
      </c>
      <c r="C157" s="199">
        <f>D157+K157+M157+O157+Q157+S157+U157+V157+W157+X157</f>
        <v>6136736</v>
      </c>
      <c r="D157" s="199"/>
      <c r="E157" s="197"/>
      <c r="F157" s="197"/>
      <c r="G157" s="197"/>
      <c r="H157" s="197"/>
      <c r="I157" s="197"/>
      <c r="J157" s="58"/>
      <c r="K157" s="58"/>
      <c r="L157" s="197">
        <v>546</v>
      </c>
      <c r="M157" s="199">
        <v>2730000</v>
      </c>
      <c r="N157" s="197"/>
      <c r="O157" s="197"/>
      <c r="P157" s="197">
        <v>484</v>
      </c>
      <c r="Q157" s="199">
        <v>3388000</v>
      </c>
      <c r="R157" s="197"/>
      <c r="S157" s="197"/>
      <c r="T157" s="197"/>
      <c r="U157" s="197"/>
      <c r="V157" s="58"/>
      <c r="W157" s="197"/>
      <c r="X157" s="197">
        <v>18736</v>
      </c>
      <c r="Y157" s="21"/>
      <c r="Z157" s="20"/>
      <c r="AA157" s="20"/>
      <c r="AB157" s="20"/>
    </row>
    <row r="158" spans="1:28" s="19" customFormat="1" ht="12.75" customHeight="1" x14ac:dyDescent="0.3">
      <c r="A158" s="198">
        <f t="shared" si="51"/>
        <v>92</v>
      </c>
      <c r="B158" s="14" t="s">
        <v>332</v>
      </c>
      <c r="C158" s="199">
        <f t="shared" ref="C158:C159" si="52">D158+K158+M158+O158+Q158+S158+U158+V158+W158+X158</f>
        <v>490715</v>
      </c>
      <c r="D158" s="199"/>
      <c r="E158" s="197"/>
      <c r="F158" s="197"/>
      <c r="G158" s="197"/>
      <c r="H158" s="197"/>
      <c r="I158" s="197"/>
      <c r="J158" s="58"/>
      <c r="K158" s="58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58"/>
      <c r="W158" s="199">
        <v>490715</v>
      </c>
      <c r="X158" s="199"/>
      <c r="Y158" s="21"/>
      <c r="Z158" s="20"/>
      <c r="AA158" s="10"/>
      <c r="AB158" s="10"/>
    </row>
    <row r="159" spans="1:28" s="19" customFormat="1" ht="12.75" customHeight="1" x14ac:dyDescent="0.3">
      <c r="A159" s="198">
        <f t="shared" si="51"/>
        <v>93</v>
      </c>
      <c r="B159" s="14" t="s">
        <v>333</v>
      </c>
      <c r="C159" s="199">
        <f t="shared" si="52"/>
        <v>311767</v>
      </c>
      <c r="D159" s="199"/>
      <c r="E159" s="197"/>
      <c r="F159" s="197"/>
      <c r="G159" s="197"/>
      <c r="H159" s="197"/>
      <c r="I159" s="197"/>
      <c r="J159" s="58"/>
      <c r="K159" s="58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58"/>
      <c r="W159" s="197">
        <v>311767</v>
      </c>
      <c r="X159" s="197"/>
      <c r="Y159" s="21"/>
      <c r="Z159" s="20"/>
      <c r="AA159" s="10"/>
      <c r="AB159" s="10"/>
    </row>
    <row r="160" spans="1:28" s="19" customFormat="1" ht="12.75" customHeight="1" x14ac:dyDescent="0.3">
      <c r="A160" s="305" t="s">
        <v>18</v>
      </c>
      <c r="B160" s="306"/>
      <c r="C160" s="199">
        <f>SUM(C154:C159)</f>
        <v>14660110</v>
      </c>
      <c r="D160" s="199"/>
      <c r="E160" s="199"/>
      <c r="F160" s="199"/>
      <c r="G160" s="199"/>
      <c r="H160" s="199"/>
      <c r="I160" s="199"/>
      <c r="J160" s="199"/>
      <c r="K160" s="199"/>
      <c r="L160" s="199">
        <f t="shared" ref="L160:X160" si="53">SUM(L154:L159)</f>
        <v>1092</v>
      </c>
      <c r="M160" s="199">
        <f t="shared" si="53"/>
        <v>5460000</v>
      </c>
      <c r="N160" s="199"/>
      <c r="O160" s="199"/>
      <c r="P160" s="199">
        <f t="shared" si="53"/>
        <v>968</v>
      </c>
      <c r="Q160" s="199">
        <f t="shared" si="53"/>
        <v>6776000</v>
      </c>
      <c r="R160" s="199"/>
      <c r="S160" s="199"/>
      <c r="T160" s="199"/>
      <c r="U160" s="199"/>
      <c r="V160" s="199"/>
      <c r="W160" s="199">
        <f t="shared" si="53"/>
        <v>2386700</v>
      </c>
      <c r="X160" s="199">
        <f t="shared" si="53"/>
        <v>37410</v>
      </c>
      <c r="Y160" s="21"/>
      <c r="Z160" s="20"/>
      <c r="AA160" s="20"/>
      <c r="AB160" s="20"/>
    </row>
    <row r="161" spans="1:28" s="19" customFormat="1" ht="12.75" customHeight="1" x14ac:dyDescent="0.3">
      <c r="A161" s="258" t="s">
        <v>143</v>
      </c>
      <c r="B161" s="259"/>
      <c r="C161" s="260"/>
      <c r="D161" s="283"/>
      <c r="E161" s="284"/>
      <c r="F161" s="284"/>
      <c r="G161" s="284"/>
      <c r="H161" s="284"/>
      <c r="I161" s="284"/>
      <c r="J161" s="284"/>
      <c r="K161" s="284"/>
      <c r="L161" s="284"/>
      <c r="M161" s="284"/>
      <c r="N161" s="284"/>
      <c r="O161" s="284"/>
      <c r="P161" s="284"/>
      <c r="Q161" s="284"/>
      <c r="R161" s="284"/>
      <c r="S161" s="284"/>
      <c r="T161" s="284"/>
      <c r="U161" s="284"/>
      <c r="V161" s="284"/>
      <c r="W161" s="284"/>
      <c r="X161" s="285"/>
      <c r="Y161" s="21"/>
      <c r="Z161" s="20"/>
      <c r="AA161" s="10"/>
      <c r="AB161" s="10"/>
    </row>
    <row r="162" spans="1:28" s="19" customFormat="1" ht="12.75" customHeight="1" x14ac:dyDescent="0.3">
      <c r="A162" s="198">
        <f>A159+1</f>
        <v>94</v>
      </c>
      <c r="B162" s="7" t="s">
        <v>334</v>
      </c>
      <c r="C162" s="199">
        <f>D162+K162+M162+O162+Q162+S162+U162+V162+W162+X162</f>
        <v>336449</v>
      </c>
      <c r="D162" s="199">
        <f>E162+F162+G162+H162+I162</f>
        <v>322000</v>
      </c>
      <c r="E162" s="197">
        <v>322000</v>
      </c>
      <c r="F162" s="197"/>
      <c r="G162" s="197"/>
      <c r="H162" s="197"/>
      <c r="I162" s="197"/>
      <c r="J162" s="197"/>
      <c r="K162" s="197"/>
      <c r="L162" s="196"/>
      <c r="M162" s="196"/>
      <c r="N162" s="196"/>
      <c r="O162" s="196"/>
      <c r="P162" s="197"/>
      <c r="Q162" s="197"/>
      <c r="R162" s="197"/>
      <c r="S162" s="197"/>
      <c r="T162" s="197"/>
      <c r="U162" s="197"/>
      <c r="V162" s="58"/>
      <c r="W162" s="199"/>
      <c r="X162" s="199">
        <v>14449</v>
      </c>
      <c r="Y162" s="21"/>
      <c r="Z162" s="20"/>
      <c r="AA162" s="42"/>
      <c r="AB162" s="42"/>
    </row>
    <row r="163" spans="1:28" s="19" customFormat="1" ht="12.75" customHeight="1" x14ac:dyDescent="0.3">
      <c r="A163" s="198">
        <f>A162+1</f>
        <v>95</v>
      </c>
      <c r="B163" s="7" t="s">
        <v>335</v>
      </c>
      <c r="C163" s="199">
        <f>D163+K163+M163+O163+Q163+S163+U163+V163+W163+X163</f>
        <v>318479</v>
      </c>
      <c r="D163" s="199"/>
      <c r="E163" s="197"/>
      <c r="F163" s="197"/>
      <c r="G163" s="197"/>
      <c r="H163" s="197"/>
      <c r="I163" s="197"/>
      <c r="J163" s="197"/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58"/>
      <c r="W163" s="199">
        <v>318479</v>
      </c>
      <c r="X163" s="199"/>
      <c r="Y163" s="21"/>
      <c r="Z163" s="20"/>
      <c r="AA163" s="42"/>
      <c r="AB163" s="42"/>
    </row>
    <row r="164" spans="1:28" s="19" customFormat="1" ht="12.75" customHeight="1" x14ac:dyDescent="0.3">
      <c r="A164" s="198">
        <f t="shared" ref="A164:A168" si="54">A163+1</f>
        <v>96</v>
      </c>
      <c r="B164" s="7" t="s">
        <v>336</v>
      </c>
      <c r="C164" s="199">
        <f t="shared" ref="C164:C168" si="55">D164+K164+M164+O164+Q164+S164+U164+V164+W164+X164</f>
        <v>1905290</v>
      </c>
      <c r="D164" s="199"/>
      <c r="E164" s="196"/>
      <c r="F164" s="197"/>
      <c r="G164" s="196"/>
      <c r="H164" s="197"/>
      <c r="I164" s="197"/>
      <c r="J164" s="197"/>
      <c r="K164" s="197"/>
      <c r="L164" s="197">
        <v>379.6</v>
      </c>
      <c r="M164" s="199">
        <v>1898000</v>
      </c>
      <c r="N164" s="196"/>
      <c r="O164" s="196"/>
      <c r="P164" s="197"/>
      <c r="Q164" s="197"/>
      <c r="R164" s="197"/>
      <c r="S164" s="197"/>
      <c r="T164" s="197"/>
      <c r="U164" s="197"/>
      <c r="V164" s="58"/>
      <c r="W164" s="197"/>
      <c r="X164" s="197">
        <v>7290</v>
      </c>
      <c r="Y164" s="21"/>
      <c r="Z164" s="20"/>
      <c r="AA164" s="10"/>
      <c r="AB164" s="10"/>
    </row>
    <row r="165" spans="1:28" s="19" customFormat="1" ht="12.75" customHeight="1" x14ac:dyDescent="0.3">
      <c r="A165" s="198">
        <f t="shared" si="54"/>
        <v>97</v>
      </c>
      <c r="B165" s="7" t="s">
        <v>337</v>
      </c>
      <c r="C165" s="199">
        <f t="shared" si="55"/>
        <v>478410</v>
      </c>
      <c r="D165" s="199">
        <f t="shared" ref="D165:D168" si="56">E165+F165+G165+H165+I165</f>
        <v>464000</v>
      </c>
      <c r="E165" s="197">
        <v>464000</v>
      </c>
      <c r="F165" s="197"/>
      <c r="G165" s="196"/>
      <c r="H165" s="197"/>
      <c r="I165" s="197"/>
      <c r="J165" s="197"/>
      <c r="K165" s="197"/>
      <c r="L165" s="196"/>
      <c r="M165" s="196"/>
      <c r="N165" s="196"/>
      <c r="O165" s="196"/>
      <c r="P165" s="197"/>
      <c r="Q165" s="197"/>
      <c r="R165" s="197"/>
      <c r="S165" s="197"/>
      <c r="T165" s="197"/>
      <c r="U165" s="197"/>
      <c r="V165" s="58"/>
      <c r="W165" s="197"/>
      <c r="X165" s="197">
        <v>14410</v>
      </c>
      <c r="Y165" s="21"/>
      <c r="Z165" s="20"/>
      <c r="AA165" s="10"/>
      <c r="AB165" s="10"/>
    </row>
    <row r="166" spans="1:28" s="19" customFormat="1" ht="12.75" customHeight="1" x14ac:dyDescent="0.3">
      <c r="A166" s="198">
        <f t="shared" si="54"/>
        <v>98</v>
      </c>
      <c r="B166" s="7" t="s">
        <v>338</v>
      </c>
      <c r="C166" s="199">
        <f t="shared" si="55"/>
        <v>611941</v>
      </c>
      <c r="D166" s="199">
        <f t="shared" si="56"/>
        <v>599000</v>
      </c>
      <c r="E166" s="197">
        <v>599000</v>
      </c>
      <c r="F166" s="197"/>
      <c r="G166" s="196"/>
      <c r="H166" s="197"/>
      <c r="I166" s="197"/>
      <c r="J166" s="197"/>
      <c r="K166" s="197"/>
      <c r="L166" s="196"/>
      <c r="M166" s="196"/>
      <c r="N166" s="196"/>
      <c r="O166" s="196"/>
      <c r="P166" s="197"/>
      <c r="Q166" s="197"/>
      <c r="R166" s="197"/>
      <c r="S166" s="197"/>
      <c r="T166" s="197"/>
      <c r="U166" s="197"/>
      <c r="V166" s="58"/>
      <c r="W166" s="199"/>
      <c r="X166" s="199">
        <v>12941</v>
      </c>
      <c r="Y166" s="21"/>
      <c r="Z166" s="20"/>
      <c r="AA166" s="70"/>
      <c r="AB166" s="70"/>
    </row>
    <row r="167" spans="1:28" s="19" customFormat="1" ht="12.75" customHeight="1" x14ac:dyDescent="0.3">
      <c r="A167" s="198">
        <f t="shared" si="54"/>
        <v>99</v>
      </c>
      <c r="B167" s="7" t="s">
        <v>339</v>
      </c>
      <c r="C167" s="199">
        <f t="shared" si="55"/>
        <v>478410</v>
      </c>
      <c r="D167" s="199">
        <f t="shared" si="56"/>
        <v>464000</v>
      </c>
      <c r="E167" s="197">
        <v>464000</v>
      </c>
      <c r="F167" s="197"/>
      <c r="G167" s="196"/>
      <c r="H167" s="197"/>
      <c r="I167" s="197"/>
      <c r="J167" s="197"/>
      <c r="K167" s="197"/>
      <c r="L167" s="196"/>
      <c r="M167" s="196"/>
      <c r="N167" s="196"/>
      <c r="O167" s="196"/>
      <c r="P167" s="197"/>
      <c r="Q167" s="197"/>
      <c r="R167" s="197"/>
      <c r="S167" s="197"/>
      <c r="T167" s="197"/>
      <c r="U167" s="197"/>
      <c r="V167" s="58"/>
      <c r="W167" s="199"/>
      <c r="X167" s="199">
        <v>14410</v>
      </c>
      <c r="Y167" s="21"/>
      <c r="Z167" s="20"/>
      <c r="AA167" s="42"/>
      <c r="AB167" s="42"/>
    </row>
    <row r="168" spans="1:28" s="19" customFormat="1" ht="12.75" customHeight="1" x14ac:dyDescent="0.3">
      <c r="A168" s="198">
        <f t="shared" si="54"/>
        <v>100</v>
      </c>
      <c r="B168" s="7" t="s">
        <v>340</v>
      </c>
      <c r="C168" s="199">
        <f t="shared" si="55"/>
        <v>634280</v>
      </c>
      <c r="D168" s="199">
        <f t="shared" si="56"/>
        <v>621000</v>
      </c>
      <c r="E168" s="197">
        <v>621000</v>
      </c>
      <c r="F168" s="197"/>
      <c r="G168" s="196"/>
      <c r="H168" s="197"/>
      <c r="I168" s="197"/>
      <c r="J168" s="197"/>
      <c r="K168" s="197"/>
      <c r="L168" s="196"/>
      <c r="M168" s="196"/>
      <c r="N168" s="196"/>
      <c r="O168" s="196"/>
      <c r="P168" s="197"/>
      <c r="Q168" s="197"/>
      <c r="R168" s="197"/>
      <c r="S168" s="197"/>
      <c r="T168" s="197"/>
      <c r="U168" s="197"/>
      <c r="V168" s="58"/>
      <c r="W168" s="199"/>
      <c r="X168" s="199">
        <v>13280</v>
      </c>
      <c r="Y168" s="21"/>
      <c r="Z168" s="20"/>
      <c r="AA168" s="42"/>
      <c r="AB168" s="42"/>
    </row>
    <row r="169" spans="1:28" s="19" customFormat="1" ht="12.75" customHeight="1" x14ac:dyDescent="0.3">
      <c r="A169" s="305" t="s">
        <v>18</v>
      </c>
      <c r="B169" s="306"/>
      <c r="C169" s="197">
        <f>SUM(C162:C168)</f>
        <v>4763259</v>
      </c>
      <c r="D169" s="197">
        <f t="shared" ref="D169:X169" si="57">SUM(D162:D168)</f>
        <v>2470000</v>
      </c>
      <c r="E169" s="197">
        <f t="shared" si="57"/>
        <v>2470000</v>
      </c>
      <c r="F169" s="197"/>
      <c r="G169" s="197"/>
      <c r="H169" s="197"/>
      <c r="I169" s="197"/>
      <c r="J169" s="197"/>
      <c r="K169" s="197"/>
      <c r="L169" s="197">
        <f t="shared" si="57"/>
        <v>379.6</v>
      </c>
      <c r="M169" s="197">
        <f t="shared" si="57"/>
        <v>1898000</v>
      </c>
      <c r="N169" s="197"/>
      <c r="O169" s="197"/>
      <c r="P169" s="197"/>
      <c r="Q169" s="197"/>
      <c r="R169" s="197"/>
      <c r="S169" s="197"/>
      <c r="T169" s="197"/>
      <c r="U169" s="197"/>
      <c r="V169" s="197"/>
      <c r="W169" s="197">
        <f t="shared" si="57"/>
        <v>318479</v>
      </c>
      <c r="X169" s="197">
        <f t="shared" si="57"/>
        <v>76780</v>
      </c>
      <c r="Y169" s="21"/>
      <c r="Z169" s="20"/>
      <c r="AA169" s="20"/>
      <c r="AB169" s="20"/>
    </row>
    <row r="170" spans="1:28" s="19" customFormat="1" ht="12.75" customHeight="1" x14ac:dyDescent="0.3">
      <c r="A170" s="258" t="s">
        <v>144</v>
      </c>
      <c r="B170" s="260"/>
      <c r="C170" s="196">
        <f>C129+C134+C142+C149+C152+C160+C169</f>
        <v>87867879</v>
      </c>
      <c r="D170" s="196">
        <f>D129+D134+D142+D149+D152+D160+D169</f>
        <v>2470000</v>
      </c>
      <c r="E170" s="196">
        <f>E129+E134+E142+E149+E152+E160+E169</f>
        <v>2470000</v>
      </c>
      <c r="F170" s="196"/>
      <c r="G170" s="196"/>
      <c r="H170" s="196"/>
      <c r="I170" s="196"/>
      <c r="J170" s="68">
        <f>J129+J134+J142+J149+J152+J160+J169</f>
        <v>5</v>
      </c>
      <c r="K170" s="196">
        <f>K129+K134+K142+K149+K152+K160+K169</f>
        <v>10000000</v>
      </c>
      <c r="L170" s="196">
        <f>L129+L134+L142+L149+L152+L160+L169</f>
        <v>8611.82</v>
      </c>
      <c r="M170" s="196">
        <f>M129+M134+M142+M149+M152+M160+M169</f>
        <v>34289020</v>
      </c>
      <c r="N170" s="196"/>
      <c r="O170" s="196"/>
      <c r="P170" s="196">
        <f>P129+P134+P142+P149+P152+P160+P169</f>
        <v>2940.6</v>
      </c>
      <c r="Q170" s="196">
        <f>Q129+Q134+Q142+Q149+Q152+Q160+Q169</f>
        <v>20584200</v>
      </c>
      <c r="R170" s="196"/>
      <c r="S170" s="196"/>
      <c r="T170" s="196">
        <f>T129+T134+T142+T149+T152+T160+T169</f>
        <v>1698.12</v>
      </c>
      <c r="U170" s="196">
        <f>U129+U134+U142+U149+U152+U160+U169</f>
        <v>14840784</v>
      </c>
      <c r="V170" s="196"/>
      <c r="W170" s="196">
        <f>W129+W134+W142+W149+W152+W160+W169</f>
        <v>5249610</v>
      </c>
      <c r="X170" s="196">
        <f>X129+X134+X142+X149+X152+X160+X169</f>
        <v>434265</v>
      </c>
      <c r="Y170" s="21"/>
      <c r="Z170" s="20"/>
      <c r="AA170" s="20"/>
      <c r="AB170" s="20"/>
    </row>
    <row r="171" spans="1:28" s="19" customFormat="1" ht="12.75" customHeight="1" x14ac:dyDescent="0.3">
      <c r="A171" s="300" t="s">
        <v>41</v>
      </c>
      <c r="B171" s="301"/>
      <c r="C171" s="301"/>
      <c r="D171" s="301"/>
      <c r="E171" s="301"/>
      <c r="F171" s="301"/>
      <c r="G171" s="301"/>
      <c r="H171" s="301"/>
      <c r="I171" s="301"/>
      <c r="J171" s="301"/>
      <c r="K171" s="301"/>
      <c r="L171" s="301"/>
      <c r="M171" s="301"/>
      <c r="N171" s="301"/>
      <c r="O171" s="301"/>
      <c r="P171" s="301"/>
      <c r="Q171" s="301"/>
      <c r="R171" s="301"/>
      <c r="S171" s="301"/>
      <c r="T171" s="301"/>
      <c r="U171" s="301"/>
      <c r="V171" s="301"/>
      <c r="W171" s="301"/>
      <c r="X171" s="302"/>
      <c r="Y171" s="21"/>
      <c r="Z171" s="20"/>
    </row>
    <row r="172" spans="1:28" s="19" customFormat="1" ht="12.75" customHeight="1" x14ac:dyDescent="0.3">
      <c r="A172" s="258" t="s">
        <v>42</v>
      </c>
      <c r="B172" s="259"/>
      <c r="C172" s="260"/>
      <c r="D172" s="283"/>
      <c r="E172" s="284"/>
      <c r="F172" s="284"/>
      <c r="G172" s="284"/>
      <c r="H172" s="284"/>
      <c r="I172" s="284"/>
      <c r="J172" s="284"/>
      <c r="K172" s="284"/>
      <c r="L172" s="284"/>
      <c r="M172" s="284"/>
      <c r="N172" s="284"/>
      <c r="O172" s="284"/>
      <c r="P172" s="284"/>
      <c r="Q172" s="284"/>
      <c r="R172" s="284"/>
      <c r="S172" s="284"/>
      <c r="T172" s="284"/>
      <c r="U172" s="284"/>
      <c r="V172" s="284"/>
      <c r="W172" s="284"/>
      <c r="X172" s="285"/>
      <c r="Y172" s="21"/>
      <c r="Z172" s="20"/>
    </row>
    <row r="173" spans="1:28" s="19" customFormat="1" ht="12.75" customHeight="1" x14ac:dyDescent="0.3">
      <c r="A173" s="198">
        <f>A168+1</f>
        <v>101</v>
      </c>
      <c r="B173" s="14" t="s">
        <v>342</v>
      </c>
      <c r="C173" s="199">
        <f t="shared" ref="C173:C175" si="58">D173+K173+M173+O173+Q173+S173+U173+V173+W173+X173</f>
        <v>7170000</v>
      </c>
      <c r="D173" s="197"/>
      <c r="E173" s="197"/>
      <c r="F173" s="197"/>
      <c r="G173" s="197"/>
      <c r="H173" s="197"/>
      <c r="I173" s="197"/>
      <c r="J173" s="198">
        <v>3</v>
      </c>
      <c r="K173" s="197">
        <v>7170000</v>
      </c>
      <c r="L173" s="197"/>
      <c r="M173" s="197"/>
      <c r="N173" s="197"/>
      <c r="O173" s="197"/>
      <c r="P173" s="197"/>
      <c r="Q173" s="197"/>
      <c r="R173" s="197"/>
      <c r="S173" s="197"/>
      <c r="T173" s="197"/>
      <c r="U173" s="197"/>
      <c r="V173" s="199"/>
      <c r="W173" s="199"/>
      <c r="X173" s="199"/>
      <c r="Y173" s="21"/>
      <c r="Z173" s="20"/>
    </row>
    <row r="174" spans="1:28" s="19" customFormat="1" ht="12.75" customHeight="1" x14ac:dyDescent="0.3">
      <c r="A174" s="198">
        <f>A173+1</f>
        <v>102</v>
      </c>
      <c r="B174" s="14" t="s">
        <v>343</v>
      </c>
      <c r="C174" s="199">
        <f>D174+K174+M174+O174+Q174+S174+U174+V174+W174+X174</f>
        <v>4832920</v>
      </c>
      <c r="D174" s="197"/>
      <c r="E174" s="197"/>
      <c r="F174" s="197"/>
      <c r="G174" s="197"/>
      <c r="H174" s="197"/>
      <c r="I174" s="197"/>
      <c r="J174" s="198">
        <v>2</v>
      </c>
      <c r="K174" s="197">
        <v>4832920</v>
      </c>
      <c r="L174" s="197"/>
      <c r="M174" s="197"/>
      <c r="N174" s="197"/>
      <c r="O174" s="197"/>
      <c r="P174" s="197"/>
      <c r="Q174" s="197"/>
      <c r="R174" s="197"/>
      <c r="S174" s="197"/>
      <c r="T174" s="197"/>
      <c r="U174" s="197"/>
      <c r="V174" s="199"/>
      <c r="W174" s="199"/>
      <c r="X174" s="199"/>
      <c r="Y174" s="21"/>
      <c r="Z174" s="20"/>
    </row>
    <row r="175" spans="1:28" s="19" customFormat="1" ht="12.75" customHeight="1" x14ac:dyDescent="0.3">
      <c r="A175" s="198">
        <f>A174+1</f>
        <v>103</v>
      </c>
      <c r="B175" s="14" t="s">
        <v>341</v>
      </c>
      <c r="C175" s="199">
        <f t="shared" si="58"/>
        <v>2906720</v>
      </c>
      <c r="D175" s="197"/>
      <c r="E175" s="197"/>
      <c r="F175" s="197"/>
      <c r="G175" s="197"/>
      <c r="H175" s="197"/>
      <c r="I175" s="197"/>
      <c r="J175" s="198">
        <v>1</v>
      </c>
      <c r="K175" s="197">
        <v>2906720</v>
      </c>
      <c r="L175" s="197"/>
      <c r="M175" s="197"/>
      <c r="N175" s="197"/>
      <c r="O175" s="197"/>
      <c r="P175" s="197"/>
      <c r="Q175" s="197"/>
      <c r="R175" s="197"/>
      <c r="S175" s="197"/>
      <c r="T175" s="197"/>
      <c r="U175" s="197"/>
      <c r="V175" s="199"/>
      <c r="W175" s="199"/>
      <c r="X175" s="199"/>
      <c r="Y175" s="21"/>
      <c r="Z175" s="20"/>
    </row>
    <row r="176" spans="1:28" s="19" customFormat="1" ht="12.75" customHeight="1" x14ac:dyDescent="0.3">
      <c r="A176" s="305" t="s">
        <v>18</v>
      </c>
      <c r="B176" s="306"/>
      <c r="C176" s="199">
        <f>SUM(C173:C175)</f>
        <v>14909640</v>
      </c>
      <c r="D176" s="199"/>
      <c r="E176" s="199"/>
      <c r="F176" s="199"/>
      <c r="G176" s="199"/>
      <c r="H176" s="199"/>
      <c r="I176" s="199"/>
      <c r="J176" s="201">
        <f t="shared" ref="J176:K176" si="59">SUM(J173:J175)</f>
        <v>6</v>
      </c>
      <c r="K176" s="199">
        <f t="shared" si="59"/>
        <v>14909640</v>
      </c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21"/>
      <c r="Z176" s="20"/>
      <c r="AA176" s="20"/>
      <c r="AB176" s="20"/>
    </row>
    <row r="177" spans="1:28" s="19" customFormat="1" ht="12.75" customHeight="1" x14ac:dyDescent="0.3">
      <c r="A177" s="258" t="s">
        <v>43</v>
      </c>
      <c r="B177" s="259"/>
      <c r="C177" s="260"/>
      <c r="D177" s="283"/>
      <c r="E177" s="284"/>
      <c r="F177" s="284"/>
      <c r="G177" s="284"/>
      <c r="H177" s="284"/>
      <c r="I177" s="284"/>
      <c r="J177" s="284"/>
      <c r="K177" s="284"/>
      <c r="L177" s="284"/>
      <c r="M177" s="284"/>
      <c r="N177" s="284"/>
      <c r="O177" s="284"/>
      <c r="P177" s="284"/>
      <c r="Q177" s="284"/>
      <c r="R177" s="284"/>
      <c r="S177" s="284"/>
      <c r="T177" s="284"/>
      <c r="U177" s="284"/>
      <c r="V177" s="284"/>
      <c r="W177" s="284"/>
      <c r="X177" s="285"/>
      <c r="Y177" s="21"/>
      <c r="Z177" s="20"/>
    </row>
    <row r="178" spans="1:28" s="19" customFormat="1" ht="12.75" customHeight="1" x14ac:dyDescent="0.3">
      <c r="A178" s="198">
        <f>A175+1</f>
        <v>104</v>
      </c>
      <c r="B178" s="14" t="s">
        <v>344</v>
      </c>
      <c r="C178" s="199">
        <f t="shared" ref="C178:C186" si="60">D178+K178+M178+O178+Q178+S178+U178+V178+W178+X178</f>
        <v>1348242</v>
      </c>
      <c r="D178" s="199"/>
      <c r="E178" s="197"/>
      <c r="F178" s="197"/>
      <c r="G178" s="197"/>
      <c r="H178" s="197"/>
      <c r="I178" s="197"/>
      <c r="J178" s="197"/>
      <c r="K178" s="197"/>
      <c r="L178" s="199">
        <v>236</v>
      </c>
      <c r="M178" s="199">
        <v>1180000</v>
      </c>
      <c r="N178" s="199"/>
      <c r="O178" s="197"/>
      <c r="P178" s="199"/>
      <c r="Q178" s="197"/>
      <c r="R178" s="197"/>
      <c r="S178" s="197"/>
      <c r="T178" s="197"/>
      <c r="U178" s="197"/>
      <c r="V178" s="199"/>
      <c r="W178" s="199">
        <v>153870</v>
      </c>
      <c r="X178" s="199">
        <v>14372</v>
      </c>
      <c r="Y178" s="21"/>
      <c r="Z178" s="20"/>
    </row>
    <row r="179" spans="1:28" s="19" customFormat="1" ht="12.75" customHeight="1" x14ac:dyDescent="0.3">
      <c r="A179" s="198">
        <f t="shared" ref="A179:A186" si="61">A178+1</f>
        <v>105</v>
      </c>
      <c r="B179" s="14" t="s">
        <v>345</v>
      </c>
      <c r="C179" s="199">
        <f t="shared" si="60"/>
        <v>1198258</v>
      </c>
      <c r="D179" s="199"/>
      <c r="E179" s="197"/>
      <c r="F179" s="197"/>
      <c r="G179" s="197"/>
      <c r="H179" s="197"/>
      <c r="I179" s="197"/>
      <c r="J179" s="197"/>
      <c r="K179" s="197"/>
      <c r="L179" s="199"/>
      <c r="M179" s="197"/>
      <c r="N179" s="199"/>
      <c r="O179" s="197"/>
      <c r="P179" s="199"/>
      <c r="Q179" s="197"/>
      <c r="R179" s="197"/>
      <c r="S179" s="197"/>
      <c r="T179" s="197"/>
      <c r="U179" s="197"/>
      <c r="V179" s="199"/>
      <c r="W179" s="197">
        <v>1198258</v>
      </c>
      <c r="X179" s="197"/>
      <c r="Y179" s="21"/>
      <c r="Z179" s="20"/>
    </row>
    <row r="180" spans="1:28" s="19" customFormat="1" ht="12.75" customHeight="1" x14ac:dyDescent="0.3">
      <c r="A180" s="198">
        <f t="shared" si="61"/>
        <v>106</v>
      </c>
      <c r="B180" s="14" t="s">
        <v>346</v>
      </c>
      <c r="C180" s="199">
        <f t="shared" si="60"/>
        <v>156792</v>
      </c>
      <c r="D180" s="199"/>
      <c r="E180" s="197"/>
      <c r="F180" s="197"/>
      <c r="G180" s="197"/>
      <c r="H180" s="197"/>
      <c r="I180" s="197"/>
      <c r="J180" s="197"/>
      <c r="K180" s="197"/>
      <c r="L180" s="199"/>
      <c r="M180" s="197"/>
      <c r="N180" s="199"/>
      <c r="O180" s="197"/>
      <c r="P180" s="199"/>
      <c r="Q180" s="197"/>
      <c r="R180" s="197"/>
      <c r="S180" s="197"/>
      <c r="T180" s="197"/>
      <c r="U180" s="197"/>
      <c r="V180" s="199"/>
      <c r="W180" s="199">
        <v>156792</v>
      </c>
      <c r="X180" s="199"/>
      <c r="Y180" s="21"/>
      <c r="Z180" s="20"/>
    </row>
    <row r="181" spans="1:28" s="19" customFormat="1" ht="12.75" customHeight="1" x14ac:dyDescent="0.3">
      <c r="A181" s="198">
        <f t="shared" si="61"/>
        <v>107</v>
      </c>
      <c r="B181" s="14" t="s">
        <v>347</v>
      </c>
      <c r="C181" s="199">
        <f t="shared" si="60"/>
        <v>921773</v>
      </c>
      <c r="D181" s="199"/>
      <c r="E181" s="197"/>
      <c r="F181" s="197"/>
      <c r="G181" s="197"/>
      <c r="H181" s="197"/>
      <c r="I181" s="197"/>
      <c r="J181" s="197"/>
      <c r="K181" s="197"/>
      <c r="L181" s="199"/>
      <c r="M181" s="197"/>
      <c r="N181" s="199"/>
      <c r="O181" s="197"/>
      <c r="P181" s="199"/>
      <c r="Q181" s="197"/>
      <c r="R181" s="197"/>
      <c r="S181" s="197"/>
      <c r="T181" s="197"/>
      <c r="U181" s="197"/>
      <c r="V181" s="199"/>
      <c r="W181" s="199">
        <v>921773</v>
      </c>
      <c r="X181" s="199"/>
      <c r="Y181" s="21"/>
      <c r="Z181" s="20"/>
    </row>
    <row r="182" spans="1:28" s="19" customFormat="1" ht="12.75" customHeight="1" x14ac:dyDescent="0.3">
      <c r="A182" s="198">
        <f t="shared" si="61"/>
        <v>108</v>
      </c>
      <c r="B182" s="14" t="s">
        <v>348</v>
      </c>
      <c r="C182" s="199">
        <f t="shared" si="60"/>
        <v>747117</v>
      </c>
      <c r="D182" s="199"/>
      <c r="E182" s="197"/>
      <c r="F182" s="197"/>
      <c r="G182" s="197"/>
      <c r="H182" s="197"/>
      <c r="I182" s="197"/>
      <c r="J182" s="197"/>
      <c r="K182" s="197"/>
      <c r="L182" s="199"/>
      <c r="M182" s="197"/>
      <c r="N182" s="199"/>
      <c r="O182" s="197"/>
      <c r="P182" s="199"/>
      <c r="Q182" s="197"/>
      <c r="R182" s="197"/>
      <c r="S182" s="199"/>
      <c r="T182" s="197"/>
      <c r="U182" s="197"/>
      <c r="V182" s="199"/>
      <c r="W182" s="199">
        <v>747117</v>
      </c>
      <c r="X182" s="199"/>
      <c r="Y182" s="21"/>
      <c r="Z182" s="20"/>
    </row>
    <row r="183" spans="1:28" s="19" customFormat="1" ht="12.75" customHeight="1" x14ac:dyDescent="0.3">
      <c r="A183" s="198">
        <f t="shared" si="61"/>
        <v>109</v>
      </c>
      <c r="B183" s="14" t="s">
        <v>352</v>
      </c>
      <c r="C183" s="199">
        <f>D183+K183+M183+O183+Q183+S183+U183+V183+W183+X183</f>
        <v>1620521</v>
      </c>
      <c r="D183" s="199"/>
      <c r="E183" s="197"/>
      <c r="F183" s="197"/>
      <c r="G183" s="197"/>
      <c r="H183" s="197"/>
      <c r="I183" s="197"/>
      <c r="J183" s="197"/>
      <c r="K183" s="197"/>
      <c r="L183" s="199"/>
      <c r="M183" s="197"/>
      <c r="N183" s="197"/>
      <c r="O183" s="197"/>
      <c r="P183" s="197"/>
      <c r="Q183" s="197"/>
      <c r="R183" s="197"/>
      <c r="S183" s="197"/>
      <c r="T183" s="197"/>
      <c r="U183" s="197"/>
      <c r="V183" s="199"/>
      <c r="W183" s="199">
        <v>1620521</v>
      </c>
      <c r="X183" s="199"/>
      <c r="Y183" s="21"/>
      <c r="Z183" s="20"/>
    </row>
    <row r="184" spans="1:28" s="19" customFormat="1" ht="12.75" customHeight="1" x14ac:dyDescent="0.3">
      <c r="A184" s="198">
        <f t="shared" si="61"/>
        <v>110</v>
      </c>
      <c r="B184" s="14" t="s">
        <v>349</v>
      </c>
      <c r="C184" s="199">
        <f t="shared" si="60"/>
        <v>366420</v>
      </c>
      <c r="D184" s="199"/>
      <c r="E184" s="197"/>
      <c r="F184" s="197"/>
      <c r="G184" s="197"/>
      <c r="H184" s="197"/>
      <c r="I184" s="197"/>
      <c r="J184" s="197"/>
      <c r="K184" s="197"/>
      <c r="L184" s="199"/>
      <c r="M184" s="197"/>
      <c r="N184" s="199"/>
      <c r="O184" s="197"/>
      <c r="P184" s="199"/>
      <c r="Q184" s="197"/>
      <c r="R184" s="197"/>
      <c r="S184" s="197"/>
      <c r="T184" s="197"/>
      <c r="U184" s="197"/>
      <c r="V184" s="199"/>
      <c r="W184" s="199">
        <v>366420</v>
      </c>
      <c r="X184" s="199"/>
      <c r="Y184" s="21"/>
      <c r="Z184" s="20"/>
    </row>
    <row r="185" spans="1:28" s="19" customFormat="1" x14ac:dyDescent="0.3">
      <c r="A185" s="198">
        <f t="shared" si="61"/>
        <v>111</v>
      </c>
      <c r="B185" s="14" t="s">
        <v>350</v>
      </c>
      <c r="C185" s="199">
        <f t="shared" si="60"/>
        <v>5878447</v>
      </c>
      <c r="D185" s="199"/>
      <c r="E185" s="197"/>
      <c r="F185" s="197"/>
      <c r="G185" s="197"/>
      <c r="H185" s="197"/>
      <c r="I185" s="197"/>
      <c r="J185" s="197"/>
      <c r="K185" s="197"/>
      <c r="L185" s="199"/>
      <c r="M185" s="197"/>
      <c r="N185" s="199"/>
      <c r="O185" s="197"/>
      <c r="P185" s="199">
        <v>784</v>
      </c>
      <c r="Q185" s="199">
        <v>5488000</v>
      </c>
      <c r="R185" s="197"/>
      <c r="S185" s="197"/>
      <c r="T185" s="197"/>
      <c r="U185" s="197"/>
      <c r="V185" s="199"/>
      <c r="W185" s="199">
        <v>366420</v>
      </c>
      <c r="X185" s="199">
        <v>24027</v>
      </c>
      <c r="Y185" s="21"/>
      <c r="Z185" s="20"/>
      <c r="AA185" s="20"/>
      <c r="AB185" s="20"/>
    </row>
    <row r="186" spans="1:28" s="19" customFormat="1" ht="12.75" customHeight="1" x14ac:dyDescent="0.3">
      <c r="A186" s="198">
        <f t="shared" si="61"/>
        <v>112</v>
      </c>
      <c r="B186" s="14" t="s">
        <v>351</v>
      </c>
      <c r="C186" s="199">
        <f t="shared" si="60"/>
        <v>157480</v>
      </c>
      <c r="D186" s="199"/>
      <c r="E186" s="197"/>
      <c r="F186" s="197"/>
      <c r="G186" s="197"/>
      <c r="H186" s="197"/>
      <c r="I186" s="197"/>
      <c r="J186" s="197"/>
      <c r="K186" s="197"/>
      <c r="L186" s="199"/>
      <c r="M186" s="197"/>
      <c r="N186" s="197"/>
      <c r="O186" s="197"/>
      <c r="P186" s="197"/>
      <c r="Q186" s="197"/>
      <c r="R186" s="197"/>
      <c r="S186" s="197"/>
      <c r="T186" s="197"/>
      <c r="U186" s="197"/>
      <c r="V186" s="199"/>
      <c r="W186" s="199">
        <v>157480</v>
      </c>
      <c r="X186" s="199"/>
      <c r="Y186" s="21"/>
      <c r="Z186" s="20"/>
    </row>
    <row r="187" spans="1:28" s="19" customFormat="1" ht="12.75" customHeight="1" x14ac:dyDescent="0.3">
      <c r="A187" s="305" t="s">
        <v>18</v>
      </c>
      <c r="B187" s="306"/>
      <c r="C187" s="199">
        <f>SUM(C178:C186)</f>
        <v>12395050</v>
      </c>
      <c r="D187" s="199"/>
      <c r="E187" s="199"/>
      <c r="F187" s="199"/>
      <c r="G187" s="199"/>
      <c r="H187" s="199"/>
      <c r="I187" s="199"/>
      <c r="J187" s="199"/>
      <c r="K187" s="199"/>
      <c r="L187" s="199">
        <f t="shared" ref="L187:X187" si="62">SUM(L178:L186)</f>
        <v>236</v>
      </c>
      <c r="M187" s="199">
        <f t="shared" si="62"/>
        <v>1180000</v>
      </c>
      <c r="N187" s="199"/>
      <c r="O187" s="199"/>
      <c r="P187" s="199">
        <f t="shared" si="62"/>
        <v>784</v>
      </c>
      <c r="Q187" s="199">
        <f t="shared" si="62"/>
        <v>5488000</v>
      </c>
      <c r="R187" s="199"/>
      <c r="S187" s="199"/>
      <c r="T187" s="199"/>
      <c r="U187" s="199"/>
      <c r="V187" s="199"/>
      <c r="W187" s="199">
        <f t="shared" si="62"/>
        <v>5688651</v>
      </c>
      <c r="X187" s="199">
        <f t="shared" si="62"/>
        <v>38399</v>
      </c>
      <c r="Y187" s="21"/>
      <c r="Z187" s="20"/>
      <c r="AA187" s="20"/>
      <c r="AB187" s="20"/>
    </row>
    <row r="188" spans="1:28" s="19" customFormat="1" ht="12.75" customHeight="1" x14ac:dyDescent="0.3">
      <c r="A188" s="258" t="s">
        <v>44</v>
      </c>
      <c r="B188" s="259"/>
      <c r="C188" s="260"/>
      <c r="D188" s="283"/>
      <c r="E188" s="284"/>
      <c r="F188" s="284"/>
      <c r="G188" s="284"/>
      <c r="H188" s="284"/>
      <c r="I188" s="284"/>
      <c r="J188" s="284"/>
      <c r="K188" s="284"/>
      <c r="L188" s="284"/>
      <c r="M188" s="284"/>
      <c r="N188" s="284"/>
      <c r="O188" s="284"/>
      <c r="P188" s="284"/>
      <c r="Q188" s="284"/>
      <c r="R188" s="284"/>
      <c r="S188" s="284"/>
      <c r="T188" s="284"/>
      <c r="U188" s="284"/>
      <c r="V188" s="284"/>
      <c r="W188" s="284"/>
      <c r="X188" s="285"/>
      <c r="Y188" s="21"/>
      <c r="Z188" s="20"/>
    </row>
    <row r="189" spans="1:28" s="19" customFormat="1" x14ac:dyDescent="0.3">
      <c r="A189" s="198">
        <f>A186+1</f>
        <v>113</v>
      </c>
      <c r="B189" s="14" t="s">
        <v>45</v>
      </c>
      <c r="C189" s="199">
        <f>D189+K189+M189+O189+Q189+S189+U189+V189+W189+X189</f>
        <v>4318951</v>
      </c>
      <c r="D189" s="197"/>
      <c r="E189" s="197"/>
      <c r="F189" s="197"/>
      <c r="G189" s="197"/>
      <c r="H189" s="197"/>
      <c r="I189" s="197"/>
      <c r="J189" s="197"/>
      <c r="K189" s="197"/>
      <c r="L189" s="199"/>
      <c r="M189" s="197"/>
      <c r="N189" s="197"/>
      <c r="O189" s="197"/>
      <c r="P189" s="197">
        <v>592</v>
      </c>
      <c r="Q189" s="199">
        <v>4144000</v>
      </c>
      <c r="R189" s="197"/>
      <c r="S189" s="197"/>
      <c r="T189" s="197"/>
      <c r="U189" s="197"/>
      <c r="V189" s="199"/>
      <c r="W189" s="199">
        <v>155736</v>
      </c>
      <c r="X189" s="199">
        <v>19215</v>
      </c>
      <c r="Y189" s="21"/>
      <c r="Z189" s="20"/>
      <c r="AA189" s="20"/>
      <c r="AB189" s="20"/>
    </row>
    <row r="190" spans="1:28" s="19" customFormat="1" x14ac:dyDescent="0.3">
      <c r="A190" s="198">
        <f>A189+1</f>
        <v>114</v>
      </c>
      <c r="B190" s="14" t="s">
        <v>46</v>
      </c>
      <c r="C190" s="199">
        <f>D190+K190+M190+O190+Q190+S190+U190+V190+W190+X190</f>
        <v>360002</v>
      </c>
      <c r="D190" s="197"/>
      <c r="E190" s="197"/>
      <c r="F190" s="197"/>
      <c r="G190" s="197"/>
      <c r="H190" s="197"/>
      <c r="I190" s="197"/>
      <c r="J190" s="197"/>
      <c r="K190" s="197"/>
      <c r="L190" s="199"/>
      <c r="M190" s="197"/>
      <c r="N190" s="197"/>
      <c r="O190" s="197"/>
      <c r="P190" s="197"/>
      <c r="Q190" s="199"/>
      <c r="R190" s="197"/>
      <c r="S190" s="197"/>
      <c r="T190" s="197"/>
      <c r="U190" s="197"/>
      <c r="V190" s="199"/>
      <c r="W190" s="199">
        <v>360002</v>
      </c>
      <c r="X190" s="199"/>
      <c r="Y190" s="21"/>
      <c r="Z190" s="20"/>
      <c r="AA190" s="20"/>
      <c r="AB190" s="20"/>
    </row>
    <row r="191" spans="1:28" s="19" customFormat="1" ht="12.75" customHeight="1" x14ac:dyDescent="0.3">
      <c r="A191" s="305" t="s">
        <v>18</v>
      </c>
      <c r="B191" s="306"/>
      <c r="C191" s="199">
        <f>SUM(C189:C190)</f>
        <v>4678953</v>
      </c>
      <c r="D191" s="199"/>
      <c r="E191" s="199"/>
      <c r="F191" s="199"/>
      <c r="G191" s="199"/>
      <c r="H191" s="199"/>
      <c r="I191" s="199"/>
      <c r="J191" s="199"/>
      <c r="K191" s="199"/>
      <c r="L191" s="199"/>
      <c r="M191" s="199"/>
      <c r="N191" s="199"/>
      <c r="O191" s="199"/>
      <c r="P191" s="199">
        <f t="shared" ref="P191:X191" si="63">SUM(P189:P190)</f>
        <v>592</v>
      </c>
      <c r="Q191" s="199">
        <f t="shared" si="63"/>
        <v>4144000</v>
      </c>
      <c r="R191" s="199"/>
      <c r="S191" s="199"/>
      <c r="T191" s="199"/>
      <c r="U191" s="199"/>
      <c r="V191" s="199"/>
      <c r="W191" s="199">
        <f>SUM(W189:W190)</f>
        <v>515738</v>
      </c>
      <c r="X191" s="199">
        <f t="shared" si="63"/>
        <v>19215</v>
      </c>
      <c r="Y191" s="21"/>
      <c r="Z191" s="20"/>
      <c r="AA191" s="20"/>
      <c r="AB191" s="20"/>
    </row>
    <row r="192" spans="1:28" s="19" customFormat="1" ht="12.75" customHeight="1" x14ac:dyDescent="0.3">
      <c r="A192" s="258" t="s">
        <v>47</v>
      </c>
      <c r="B192" s="259"/>
      <c r="C192" s="260"/>
      <c r="D192" s="283"/>
      <c r="E192" s="284"/>
      <c r="F192" s="284"/>
      <c r="G192" s="284"/>
      <c r="H192" s="284"/>
      <c r="I192" s="284"/>
      <c r="J192" s="284"/>
      <c r="K192" s="284"/>
      <c r="L192" s="284"/>
      <c r="M192" s="284"/>
      <c r="N192" s="284"/>
      <c r="O192" s="284"/>
      <c r="P192" s="284"/>
      <c r="Q192" s="284"/>
      <c r="R192" s="284"/>
      <c r="S192" s="284"/>
      <c r="T192" s="284"/>
      <c r="U192" s="284"/>
      <c r="V192" s="284"/>
      <c r="W192" s="284"/>
      <c r="X192" s="285"/>
      <c r="Y192" s="21"/>
      <c r="Z192" s="20"/>
    </row>
    <row r="193" spans="1:29" s="19" customFormat="1" ht="16.5" customHeight="1" x14ac:dyDescent="0.3">
      <c r="A193" s="198">
        <f>A190+1</f>
        <v>115</v>
      </c>
      <c r="B193" s="14" t="s">
        <v>353</v>
      </c>
      <c r="C193" s="199">
        <f t="shared" ref="C193:C197" si="64">D193+K193+M193+O193+Q193+S193+U193+V193+W193+X193</f>
        <v>2881894</v>
      </c>
      <c r="D193" s="199"/>
      <c r="E193" s="199"/>
      <c r="F193" s="199"/>
      <c r="G193" s="199"/>
      <c r="H193" s="199"/>
      <c r="I193" s="199"/>
      <c r="J193" s="199"/>
      <c r="K193" s="199"/>
      <c r="L193" s="199"/>
      <c r="M193" s="199"/>
      <c r="N193" s="199"/>
      <c r="O193" s="199"/>
      <c r="P193" s="199"/>
      <c r="Q193" s="199"/>
      <c r="R193" s="199"/>
      <c r="S193" s="199"/>
      <c r="T193" s="199"/>
      <c r="U193" s="199"/>
      <c r="V193" s="199"/>
      <c r="W193" s="199">
        <v>2881894</v>
      </c>
      <c r="X193" s="199"/>
      <c r="Y193" s="21"/>
      <c r="Z193" s="20"/>
    </row>
    <row r="194" spans="1:29" s="19" customFormat="1" ht="16.5" customHeight="1" x14ac:dyDescent="0.3">
      <c r="A194" s="198">
        <f>A193+1</f>
        <v>116</v>
      </c>
      <c r="B194" s="14" t="s">
        <v>354</v>
      </c>
      <c r="C194" s="199">
        <f>D194+K194+M194+O194+Q194+S194+U194+V194+W194+X194</f>
        <v>4487035</v>
      </c>
      <c r="D194" s="199"/>
      <c r="E194" s="199"/>
      <c r="F194" s="199"/>
      <c r="G194" s="199"/>
      <c r="H194" s="199"/>
      <c r="I194" s="199"/>
      <c r="J194" s="199"/>
      <c r="K194" s="199"/>
      <c r="L194" s="199">
        <v>872</v>
      </c>
      <c r="M194" s="199">
        <v>2616000</v>
      </c>
      <c r="N194" s="199"/>
      <c r="O194" s="199"/>
      <c r="P194" s="199"/>
      <c r="Q194" s="199"/>
      <c r="R194" s="199"/>
      <c r="S194" s="199"/>
      <c r="T194" s="199"/>
      <c r="U194" s="199"/>
      <c r="V194" s="199"/>
      <c r="W194" s="199">
        <v>1777694</v>
      </c>
      <c r="X194" s="199">
        <v>93341</v>
      </c>
      <c r="Y194" s="21"/>
      <c r="Z194" s="20"/>
    </row>
    <row r="195" spans="1:29" s="19" customFormat="1" ht="16.5" customHeight="1" x14ac:dyDescent="0.3">
      <c r="A195" s="198">
        <f t="shared" ref="A195:A197" si="65">A194+1</f>
        <v>117</v>
      </c>
      <c r="B195" s="14" t="s">
        <v>355</v>
      </c>
      <c r="C195" s="199">
        <f>D195+K195+M195+O195+Q195+S195+U195+V195+W195+X195</f>
        <v>4688786</v>
      </c>
      <c r="D195" s="199"/>
      <c r="E195" s="199"/>
      <c r="F195" s="199"/>
      <c r="G195" s="199"/>
      <c r="H195" s="199"/>
      <c r="I195" s="199"/>
      <c r="J195" s="199"/>
      <c r="K195" s="199"/>
      <c r="L195" s="199">
        <v>923</v>
      </c>
      <c r="M195" s="199">
        <v>2769000</v>
      </c>
      <c r="N195" s="199"/>
      <c r="O195" s="199"/>
      <c r="P195" s="199"/>
      <c r="Q195" s="199"/>
      <c r="R195" s="199"/>
      <c r="S195" s="199"/>
      <c r="T195" s="199"/>
      <c r="U195" s="199"/>
      <c r="V195" s="199"/>
      <c r="W195" s="199">
        <v>1825510</v>
      </c>
      <c r="X195" s="199">
        <v>94276</v>
      </c>
      <c r="Y195" s="21"/>
      <c r="Z195" s="20"/>
    </row>
    <row r="196" spans="1:29" s="19" customFormat="1" ht="16.5" customHeight="1" x14ac:dyDescent="0.3">
      <c r="A196" s="198">
        <f t="shared" si="65"/>
        <v>118</v>
      </c>
      <c r="B196" s="14" t="s">
        <v>356</v>
      </c>
      <c r="C196" s="199">
        <f t="shared" si="64"/>
        <v>4686757</v>
      </c>
      <c r="D196" s="199"/>
      <c r="E196" s="199"/>
      <c r="F196" s="199"/>
      <c r="G196" s="199"/>
      <c r="H196" s="199"/>
      <c r="I196" s="199"/>
      <c r="J196" s="201"/>
      <c r="K196" s="199"/>
      <c r="L196" s="199">
        <v>923</v>
      </c>
      <c r="M196" s="199">
        <v>2769000</v>
      </c>
      <c r="N196" s="199"/>
      <c r="O196" s="199"/>
      <c r="P196" s="199"/>
      <c r="Q196" s="199"/>
      <c r="R196" s="199"/>
      <c r="S196" s="199"/>
      <c r="T196" s="199"/>
      <c r="U196" s="199"/>
      <c r="V196" s="199"/>
      <c r="W196" s="199">
        <v>1825510</v>
      </c>
      <c r="X196" s="199">
        <v>92247</v>
      </c>
      <c r="Y196" s="21"/>
      <c r="Z196" s="20"/>
    </row>
    <row r="197" spans="1:29" s="19" customFormat="1" ht="16.5" customHeight="1" x14ac:dyDescent="0.3">
      <c r="A197" s="198">
        <f t="shared" si="65"/>
        <v>119</v>
      </c>
      <c r="B197" s="14" t="s">
        <v>357</v>
      </c>
      <c r="C197" s="199">
        <f t="shared" si="64"/>
        <v>11614817</v>
      </c>
      <c r="D197" s="199"/>
      <c r="E197" s="199"/>
      <c r="F197" s="199"/>
      <c r="G197" s="199"/>
      <c r="H197" s="199"/>
      <c r="I197" s="199"/>
      <c r="J197" s="201">
        <v>5</v>
      </c>
      <c r="K197" s="199">
        <v>11582600</v>
      </c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>
        <v>32217</v>
      </c>
      <c r="Y197" s="21"/>
      <c r="Z197" s="20"/>
    </row>
    <row r="198" spans="1:29" s="19" customFormat="1" ht="17.25" customHeight="1" x14ac:dyDescent="0.3">
      <c r="A198" s="305" t="s">
        <v>18</v>
      </c>
      <c r="B198" s="306"/>
      <c r="C198" s="199">
        <f>SUM(C193:C197)</f>
        <v>28359289</v>
      </c>
      <c r="D198" s="199"/>
      <c r="E198" s="199"/>
      <c r="F198" s="199"/>
      <c r="G198" s="199"/>
      <c r="H198" s="199"/>
      <c r="I198" s="199"/>
      <c r="J198" s="201">
        <f>SUM(J193:J197)</f>
        <v>5</v>
      </c>
      <c r="K198" s="199">
        <f>SUM(K193:K197)</f>
        <v>11582600</v>
      </c>
      <c r="L198" s="199">
        <f>SUM(L193:L197)</f>
        <v>2718</v>
      </c>
      <c r="M198" s="199">
        <f>SUM(M193:M197)</f>
        <v>8154000</v>
      </c>
      <c r="N198" s="199"/>
      <c r="O198" s="199"/>
      <c r="P198" s="199"/>
      <c r="Q198" s="199"/>
      <c r="R198" s="199"/>
      <c r="S198" s="199"/>
      <c r="T198" s="199"/>
      <c r="U198" s="199"/>
      <c r="V198" s="199"/>
      <c r="W198" s="199">
        <f>SUM(W193:W197)</f>
        <v>8310608</v>
      </c>
      <c r="X198" s="199">
        <f>SUM(X193:X197)</f>
        <v>312081</v>
      </c>
      <c r="Y198" s="21"/>
      <c r="Z198" s="20"/>
      <c r="AA198" s="20"/>
      <c r="AB198" s="20"/>
    </row>
    <row r="199" spans="1:29" s="19" customFormat="1" ht="12.75" customHeight="1" x14ac:dyDescent="0.3">
      <c r="A199" s="258" t="s">
        <v>48</v>
      </c>
      <c r="B199" s="259"/>
      <c r="C199" s="260"/>
      <c r="D199" s="283"/>
      <c r="E199" s="284"/>
      <c r="F199" s="284"/>
      <c r="G199" s="284"/>
      <c r="H199" s="284"/>
      <c r="I199" s="284"/>
      <c r="J199" s="284"/>
      <c r="K199" s="284"/>
      <c r="L199" s="284"/>
      <c r="M199" s="284"/>
      <c r="N199" s="284"/>
      <c r="O199" s="284"/>
      <c r="P199" s="284"/>
      <c r="Q199" s="284"/>
      <c r="R199" s="284"/>
      <c r="S199" s="284"/>
      <c r="T199" s="284"/>
      <c r="U199" s="284"/>
      <c r="V199" s="284"/>
      <c r="W199" s="284"/>
      <c r="X199" s="285"/>
      <c r="Y199" s="21"/>
      <c r="Z199" s="20"/>
      <c r="AA199" s="10"/>
      <c r="AB199" s="10"/>
      <c r="AC199" s="10"/>
    </row>
    <row r="200" spans="1:29" s="19" customFormat="1" ht="12.75" customHeight="1" x14ac:dyDescent="0.3">
      <c r="A200" s="198">
        <f>A197+1</f>
        <v>120</v>
      </c>
      <c r="B200" s="37" t="s">
        <v>358</v>
      </c>
      <c r="C200" s="199">
        <f>D200+K200+M200+O200+Q200+S200+U200+V200+W200+X200</f>
        <v>509676</v>
      </c>
      <c r="D200" s="197"/>
      <c r="E200" s="197"/>
      <c r="F200" s="197"/>
      <c r="G200" s="197"/>
      <c r="H200" s="197"/>
      <c r="I200" s="197"/>
      <c r="J200" s="197"/>
      <c r="K200" s="197"/>
      <c r="L200" s="197"/>
      <c r="M200" s="197"/>
      <c r="N200" s="197"/>
      <c r="O200" s="197"/>
      <c r="P200" s="197"/>
      <c r="Q200" s="197"/>
      <c r="R200" s="197"/>
      <c r="S200" s="197"/>
      <c r="T200" s="197"/>
      <c r="U200" s="199"/>
      <c r="V200" s="199"/>
      <c r="W200" s="199">
        <v>509676</v>
      </c>
      <c r="X200" s="199"/>
      <c r="Y200" s="21"/>
      <c r="Z200" s="20"/>
      <c r="AA200" s="10"/>
      <c r="AB200" s="10"/>
      <c r="AC200" s="10"/>
    </row>
    <row r="201" spans="1:29" s="19" customFormat="1" ht="12.75" customHeight="1" x14ac:dyDescent="0.3">
      <c r="A201" s="198">
        <f>A200+1</f>
        <v>121</v>
      </c>
      <c r="B201" s="37" t="s">
        <v>359</v>
      </c>
      <c r="C201" s="199">
        <f>D201+K201+M201+O201+Q201+S201+U201+V201+W201+X201</f>
        <v>511146</v>
      </c>
      <c r="D201" s="197"/>
      <c r="E201" s="197"/>
      <c r="F201" s="197"/>
      <c r="G201" s="197"/>
      <c r="H201" s="197"/>
      <c r="I201" s="197"/>
      <c r="J201" s="197"/>
      <c r="K201" s="197"/>
      <c r="L201" s="197"/>
      <c r="M201" s="197"/>
      <c r="N201" s="197"/>
      <c r="O201" s="197"/>
      <c r="P201" s="197"/>
      <c r="Q201" s="197"/>
      <c r="R201" s="197"/>
      <c r="S201" s="197"/>
      <c r="T201" s="197"/>
      <c r="U201" s="199"/>
      <c r="V201" s="199"/>
      <c r="W201" s="199">
        <v>511146</v>
      </c>
      <c r="X201" s="199"/>
      <c r="Y201" s="21"/>
      <c r="Z201" s="20"/>
      <c r="AA201" s="10"/>
      <c r="AB201" s="10"/>
      <c r="AC201" s="10"/>
    </row>
    <row r="202" spans="1:29" s="19" customFormat="1" ht="12.75" customHeight="1" x14ac:dyDescent="0.3">
      <c r="A202" s="198">
        <f>A201+1</f>
        <v>122</v>
      </c>
      <c r="B202" s="37" t="s">
        <v>360</v>
      </c>
      <c r="C202" s="199">
        <f>D202+K202+M202+O202+Q202+S202+U202+V202+W202+X202</f>
        <v>1996286</v>
      </c>
      <c r="D202" s="197"/>
      <c r="E202" s="197"/>
      <c r="F202" s="197"/>
      <c r="G202" s="197"/>
      <c r="H202" s="197"/>
      <c r="I202" s="197"/>
      <c r="J202" s="197"/>
      <c r="K202" s="197"/>
      <c r="L202" s="197"/>
      <c r="M202" s="197"/>
      <c r="N202" s="197"/>
      <c r="O202" s="197"/>
      <c r="P202" s="197"/>
      <c r="Q202" s="197"/>
      <c r="R202" s="197"/>
      <c r="S202" s="197"/>
      <c r="T202" s="197"/>
      <c r="U202" s="199"/>
      <c r="V202" s="199"/>
      <c r="W202" s="199">
        <v>1996286</v>
      </c>
      <c r="X202" s="199"/>
      <c r="Y202" s="21"/>
      <c r="Z202" s="20"/>
      <c r="AA202" s="10"/>
      <c r="AB202" s="10"/>
      <c r="AC202" s="10"/>
    </row>
    <row r="203" spans="1:29" s="19" customFormat="1" ht="12.75" customHeight="1" x14ac:dyDescent="0.3">
      <c r="A203" s="198">
        <f>A202+1</f>
        <v>123</v>
      </c>
      <c r="B203" s="37" t="s">
        <v>361</v>
      </c>
      <c r="C203" s="199">
        <f>D203+K203+M203+O203+Q203+S203+U203+V203+W203+X203</f>
        <v>1996286</v>
      </c>
      <c r="D203" s="197"/>
      <c r="E203" s="197"/>
      <c r="F203" s="197"/>
      <c r="G203" s="197"/>
      <c r="H203" s="197"/>
      <c r="I203" s="197"/>
      <c r="J203" s="197"/>
      <c r="K203" s="197"/>
      <c r="L203" s="197"/>
      <c r="M203" s="197"/>
      <c r="N203" s="197"/>
      <c r="O203" s="197"/>
      <c r="P203" s="197"/>
      <c r="Q203" s="197"/>
      <c r="R203" s="197"/>
      <c r="S203" s="197"/>
      <c r="T203" s="197"/>
      <c r="U203" s="199"/>
      <c r="V203" s="199"/>
      <c r="W203" s="199">
        <v>1996286</v>
      </c>
      <c r="X203" s="199"/>
      <c r="Y203" s="21"/>
      <c r="Z203" s="20"/>
      <c r="AA203" s="10"/>
      <c r="AB203" s="10"/>
      <c r="AC203" s="10"/>
    </row>
    <row r="204" spans="1:29" s="19" customFormat="1" ht="12.75" customHeight="1" x14ac:dyDescent="0.3">
      <c r="A204" s="305" t="s">
        <v>18</v>
      </c>
      <c r="B204" s="306"/>
      <c r="C204" s="197">
        <f>SUM(C200:C203)</f>
        <v>5013394</v>
      </c>
      <c r="D204" s="197"/>
      <c r="E204" s="197"/>
      <c r="F204" s="197"/>
      <c r="G204" s="197"/>
      <c r="H204" s="197"/>
      <c r="I204" s="197"/>
      <c r="J204" s="197"/>
      <c r="K204" s="197"/>
      <c r="L204" s="197"/>
      <c r="M204" s="197"/>
      <c r="N204" s="197"/>
      <c r="O204" s="197"/>
      <c r="P204" s="197"/>
      <c r="Q204" s="197"/>
      <c r="R204" s="197"/>
      <c r="S204" s="197"/>
      <c r="T204" s="197"/>
      <c r="U204" s="197"/>
      <c r="V204" s="197"/>
      <c r="W204" s="197">
        <f t="shared" ref="W204" si="66">SUM(W200:W203)</f>
        <v>5013394</v>
      </c>
      <c r="X204" s="197"/>
      <c r="Y204" s="21"/>
      <c r="Z204" s="20"/>
      <c r="AA204" s="21"/>
      <c r="AB204" s="21"/>
      <c r="AC204" s="10"/>
    </row>
    <row r="205" spans="1:29" s="19" customFormat="1" ht="12.75" customHeight="1" x14ac:dyDescent="0.3">
      <c r="A205" s="258" t="s">
        <v>49</v>
      </c>
      <c r="B205" s="260"/>
      <c r="C205" s="196">
        <f>C176+C187+C191+C204+C198</f>
        <v>65356326</v>
      </c>
      <c r="D205" s="196"/>
      <c r="E205" s="196"/>
      <c r="F205" s="196"/>
      <c r="G205" s="196"/>
      <c r="H205" s="196"/>
      <c r="I205" s="196"/>
      <c r="J205" s="68">
        <f>J176+J187+J191+J204+J198</f>
        <v>11</v>
      </c>
      <c r="K205" s="196">
        <f>K176+K187+K191+K204+K198</f>
        <v>26492240</v>
      </c>
      <c r="L205" s="196">
        <f>L176+L187+L191+L204+L198</f>
        <v>2954</v>
      </c>
      <c r="M205" s="196">
        <f>M176+M187+M191+M204+M198</f>
        <v>9334000</v>
      </c>
      <c r="N205" s="196"/>
      <c r="O205" s="196"/>
      <c r="P205" s="196">
        <f>P176+P187+P191+P204+P198</f>
        <v>1376</v>
      </c>
      <c r="Q205" s="196">
        <f>Q176+Q187+Q191+Q204+Q198</f>
        <v>9632000</v>
      </c>
      <c r="R205" s="196"/>
      <c r="S205" s="196"/>
      <c r="T205" s="196"/>
      <c r="U205" s="196"/>
      <c r="V205" s="196"/>
      <c r="W205" s="196">
        <f>W176+W187+W191+W204+W198</f>
        <v>19528391</v>
      </c>
      <c r="X205" s="196">
        <f>X176+X187+X191+X204+X198</f>
        <v>369695</v>
      </c>
      <c r="Y205" s="21"/>
      <c r="Z205" s="20"/>
      <c r="AA205" s="150"/>
      <c r="AB205" s="150"/>
      <c r="AC205" s="10"/>
    </row>
    <row r="206" spans="1:29" s="19" customFormat="1" ht="12.75" customHeight="1" x14ac:dyDescent="0.3">
      <c r="A206" s="300" t="s">
        <v>145</v>
      </c>
      <c r="B206" s="301"/>
      <c r="C206" s="301"/>
      <c r="D206" s="301"/>
      <c r="E206" s="301"/>
      <c r="F206" s="301"/>
      <c r="G206" s="301"/>
      <c r="H206" s="301"/>
      <c r="I206" s="301"/>
      <c r="J206" s="301"/>
      <c r="K206" s="301"/>
      <c r="L206" s="301"/>
      <c r="M206" s="301"/>
      <c r="N206" s="301"/>
      <c r="O206" s="301"/>
      <c r="P206" s="301"/>
      <c r="Q206" s="301"/>
      <c r="R206" s="301"/>
      <c r="S206" s="301"/>
      <c r="T206" s="301"/>
      <c r="U206" s="301"/>
      <c r="V206" s="301"/>
      <c r="W206" s="301"/>
      <c r="X206" s="302"/>
      <c r="Y206" s="21"/>
      <c r="Z206" s="20"/>
      <c r="AA206" s="10"/>
      <c r="AB206" s="10"/>
      <c r="AC206" s="10"/>
    </row>
    <row r="207" spans="1:29" s="19" customFormat="1" ht="12.75" customHeight="1" x14ac:dyDescent="0.3">
      <c r="A207" s="258" t="s">
        <v>146</v>
      </c>
      <c r="B207" s="259"/>
      <c r="C207" s="260"/>
      <c r="D207" s="283"/>
      <c r="E207" s="284"/>
      <c r="F207" s="284"/>
      <c r="G207" s="284"/>
      <c r="H207" s="284"/>
      <c r="I207" s="284"/>
      <c r="J207" s="284"/>
      <c r="K207" s="284"/>
      <c r="L207" s="284"/>
      <c r="M207" s="284"/>
      <c r="N207" s="284"/>
      <c r="O207" s="284"/>
      <c r="P207" s="284"/>
      <c r="Q207" s="284"/>
      <c r="R207" s="284"/>
      <c r="S207" s="284"/>
      <c r="T207" s="284"/>
      <c r="U207" s="284"/>
      <c r="V207" s="284"/>
      <c r="W207" s="284"/>
      <c r="X207" s="285"/>
      <c r="Y207" s="21"/>
      <c r="Z207" s="20"/>
      <c r="AA207" s="10"/>
      <c r="AB207" s="10"/>
      <c r="AC207" s="10"/>
    </row>
    <row r="208" spans="1:29" s="19" customFormat="1" ht="12.75" customHeight="1" x14ac:dyDescent="0.3">
      <c r="A208" s="198">
        <f>A203+1</f>
        <v>124</v>
      </c>
      <c r="B208" s="14" t="s">
        <v>363</v>
      </c>
      <c r="C208" s="199">
        <f t="shared" ref="C208" si="67">D208+K208+M208+O208+Q208+S208+U208+V208+W208+X208</f>
        <v>2373250</v>
      </c>
      <c r="D208" s="197"/>
      <c r="E208" s="197"/>
      <c r="F208" s="197"/>
      <c r="G208" s="197"/>
      <c r="H208" s="197"/>
      <c r="I208" s="197"/>
      <c r="J208" s="197"/>
      <c r="K208" s="197"/>
      <c r="L208" s="197">
        <v>785</v>
      </c>
      <c r="M208" s="199">
        <v>2355000</v>
      </c>
      <c r="N208" s="197"/>
      <c r="O208" s="197"/>
      <c r="P208" s="197"/>
      <c r="Q208" s="197"/>
      <c r="R208" s="197"/>
      <c r="S208" s="197"/>
      <c r="T208" s="197"/>
      <c r="U208" s="197"/>
      <c r="V208" s="197"/>
      <c r="W208" s="197"/>
      <c r="X208" s="197">
        <v>18250</v>
      </c>
      <c r="Y208" s="21"/>
      <c r="Z208" s="20"/>
      <c r="AA208" s="10"/>
      <c r="AB208" s="10"/>
      <c r="AC208" s="10"/>
    </row>
    <row r="209" spans="1:29" s="19" customFormat="1" ht="12.75" customHeight="1" x14ac:dyDescent="0.3">
      <c r="A209" s="305" t="s">
        <v>18</v>
      </c>
      <c r="B209" s="306"/>
      <c r="C209" s="197">
        <f>SUM(C208:C208)</f>
        <v>2373250</v>
      </c>
      <c r="D209" s="197"/>
      <c r="E209" s="197"/>
      <c r="F209" s="197"/>
      <c r="G209" s="197"/>
      <c r="H209" s="197"/>
      <c r="I209" s="197"/>
      <c r="J209" s="197"/>
      <c r="K209" s="197"/>
      <c r="L209" s="197">
        <f t="shared" ref="L209:X209" si="68">SUM(L208:L208)</f>
        <v>785</v>
      </c>
      <c r="M209" s="197">
        <f t="shared" si="68"/>
        <v>2355000</v>
      </c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>
        <f t="shared" si="68"/>
        <v>18250</v>
      </c>
      <c r="Y209" s="21"/>
      <c r="Z209" s="20"/>
      <c r="AA209" s="21"/>
      <c r="AB209" s="21"/>
      <c r="AC209" s="10"/>
    </row>
    <row r="210" spans="1:29" s="19" customFormat="1" ht="12.75" customHeight="1" x14ac:dyDescent="0.3">
      <c r="A210" s="258" t="s">
        <v>147</v>
      </c>
      <c r="B210" s="259"/>
      <c r="C210" s="260"/>
      <c r="D210" s="283"/>
      <c r="E210" s="284"/>
      <c r="F210" s="284"/>
      <c r="G210" s="284"/>
      <c r="H210" s="284"/>
      <c r="I210" s="284"/>
      <c r="J210" s="284"/>
      <c r="K210" s="284"/>
      <c r="L210" s="284"/>
      <c r="M210" s="284"/>
      <c r="N210" s="284"/>
      <c r="O210" s="284"/>
      <c r="P210" s="284"/>
      <c r="Q210" s="284"/>
      <c r="R210" s="284"/>
      <c r="S210" s="284"/>
      <c r="T210" s="284"/>
      <c r="U210" s="284"/>
      <c r="V210" s="284"/>
      <c r="W210" s="284"/>
      <c r="X210" s="285"/>
      <c r="Y210" s="21"/>
      <c r="Z210" s="20"/>
      <c r="AA210" s="10"/>
      <c r="AB210" s="10"/>
      <c r="AC210" s="10"/>
    </row>
    <row r="211" spans="1:29" s="19" customFormat="1" x14ac:dyDescent="0.3">
      <c r="A211" s="198">
        <f>A208+1</f>
        <v>125</v>
      </c>
      <c r="B211" s="14" t="s">
        <v>281</v>
      </c>
      <c r="C211" s="199">
        <f t="shared" ref="C211:C231" si="69">D211+K211+M211+O211+Q211+S211+U211+V211+W211+X211</f>
        <v>6152081</v>
      </c>
      <c r="D211" s="199"/>
      <c r="E211" s="197"/>
      <c r="F211" s="197"/>
      <c r="G211" s="197"/>
      <c r="H211" s="197"/>
      <c r="I211" s="197"/>
      <c r="J211" s="197"/>
      <c r="K211" s="197"/>
      <c r="L211" s="199">
        <v>1358.1</v>
      </c>
      <c r="M211" s="199">
        <v>4074300</v>
      </c>
      <c r="N211" s="199"/>
      <c r="O211" s="197"/>
      <c r="P211" s="199"/>
      <c r="Q211" s="199"/>
      <c r="R211" s="197"/>
      <c r="S211" s="197"/>
      <c r="T211" s="197"/>
      <c r="U211" s="197"/>
      <c r="V211" s="196"/>
      <c r="W211" s="199">
        <v>2000000</v>
      </c>
      <c r="X211" s="199">
        <v>77781</v>
      </c>
      <c r="Y211" s="21"/>
      <c r="Z211" s="20"/>
      <c r="AA211" s="21"/>
      <c r="AB211" s="21"/>
      <c r="AC211" s="10"/>
    </row>
    <row r="212" spans="1:29" s="19" customFormat="1" x14ac:dyDescent="0.3">
      <c r="A212" s="198">
        <f>A211+1</f>
        <v>126</v>
      </c>
      <c r="B212" s="14" t="s">
        <v>282</v>
      </c>
      <c r="C212" s="199">
        <f t="shared" si="69"/>
        <v>1169830</v>
      </c>
      <c r="D212" s="199"/>
      <c r="E212" s="197"/>
      <c r="F212" s="197"/>
      <c r="G212" s="197"/>
      <c r="H212" s="197"/>
      <c r="I212" s="197"/>
      <c r="J212" s="197"/>
      <c r="K212" s="197"/>
      <c r="L212" s="199"/>
      <c r="M212" s="199"/>
      <c r="N212" s="199"/>
      <c r="O212" s="197"/>
      <c r="P212" s="199"/>
      <c r="Q212" s="199"/>
      <c r="R212" s="197"/>
      <c r="S212" s="197"/>
      <c r="T212" s="197"/>
      <c r="U212" s="197"/>
      <c r="V212" s="196"/>
      <c r="W212" s="199">
        <v>1169830</v>
      </c>
      <c r="X212" s="199"/>
      <c r="Y212" s="21"/>
      <c r="Z212" s="20"/>
      <c r="AA212" s="21"/>
      <c r="AB212" s="21"/>
      <c r="AC212" s="10"/>
    </row>
    <row r="213" spans="1:29" s="19" customFormat="1" x14ac:dyDescent="0.3">
      <c r="A213" s="198">
        <f>A212+1</f>
        <v>127</v>
      </c>
      <c r="B213" s="14" t="s">
        <v>283</v>
      </c>
      <c r="C213" s="199">
        <f t="shared" si="69"/>
        <v>4913411</v>
      </c>
      <c r="D213" s="199"/>
      <c r="E213" s="197"/>
      <c r="F213" s="197"/>
      <c r="G213" s="197"/>
      <c r="H213" s="197"/>
      <c r="I213" s="197"/>
      <c r="J213" s="197"/>
      <c r="K213" s="197"/>
      <c r="L213" s="199">
        <v>1221.75</v>
      </c>
      <c r="M213" s="199">
        <v>3665250</v>
      </c>
      <c r="N213" s="199"/>
      <c r="O213" s="197"/>
      <c r="P213" s="199"/>
      <c r="Q213" s="199"/>
      <c r="R213" s="197"/>
      <c r="S213" s="197"/>
      <c r="T213" s="197"/>
      <c r="U213" s="197"/>
      <c r="V213" s="196"/>
      <c r="W213" s="199">
        <v>1169830</v>
      </c>
      <c r="X213" s="199">
        <v>78331</v>
      </c>
      <c r="Y213" s="21"/>
      <c r="Z213" s="20"/>
      <c r="AA213" s="20"/>
      <c r="AB213" s="20"/>
    </row>
    <row r="214" spans="1:29" s="19" customFormat="1" x14ac:dyDescent="0.3">
      <c r="A214" s="198">
        <f>A213+1</f>
        <v>128</v>
      </c>
      <c r="B214" s="14" t="s">
        <v>284</v>
      </c>
      <c r="C214" s="199">
        <f t="shared" si="69"/>
        <v>4951167</v>
      </c>
      <c r="D214" s="199"/>
      <c r="E214" s="197"/>
      <c r="F214" s="197"/>
      <c r="G214" s="197"/>
      <c r="H214" s="197"/>
      <c r="I214" s="197"/>
      <c r="J214" s="197"/>
      <c r="K214" s="197"/>
      <c r="L214" s="199">
        <v>1228.5</v>
      </c>
      <c r="M214" s="199">
        <v>3685500</v>
      </c>
      <c r="N214" s="199"/>
      <c r="O214" s="197"/>
      <c r="P214" s="199"/>
      <c r="Q214" s="199"/>
      <c r="R214" s="197"/>
      <c r="S214" s="197"/>
      <c r="T214" s="197"/>
      <c r="U214" s="197"/>
      <c r="V214" s="196"/>
      <c r="W214" s="199">
        <v>1186382</v>
      </c>
      <c r="X214" s="199">
        <v>79285</v>
      </c>
      <c r="Y214" s="21"/>
      <c r="Z214" s="20"/>
      <c r="AA214" s="20"/>
      <c r="AB214" s="20"/>
    </row>
    <row r="215" spans="1:29" s="19" customFormat="1" ht="12.75" customHeight="1" x14ac:dyDescent="0.3">
      <c r="A215" s="198">
        <f t="shared" ref="A215:A216" si="70">A214+1</f>
        <v>129</v>
      </c>
      <c r="B215" s="14" t="s">
        <v>285</v>
      </c>
      <c r="C215" s="199">
        <f t="shared" si="69"/>
        <v>4490988</v>
      </c>
      <c r="D215" s="199"/>
      <c r="E215" s="197"/>
      <c r="F215" s="197"/>
      <c r="G215" s="197"/>
      <c r="H215" s="197"/>
      <c r="I215" s="197"/>
      <c r="J215" s="197"/>
      <c r="K215" s="197"/>
      <c r="L215" s="197">
        <v>820.8</v>
      </c>
      <c r="M215" s="199">
        <v>2462400</v>
      </c>
      <c r="N215" s="197"/>
      <c r="O215" s="197"/>
      <c r="P215" s="197"/>
      <c r="Q215" s="197"/>
      <c r="R215" s="197"/>
      <c r="S215" s="197"/>
      <c r="T215" s="196"/>
      <c r="U215" s="196"/>
      <c r="V215" s="199"/>
      <c r="W215" s="199">
        <v>1964308</v>
      </c>
      <c r="X215" s="199">
        <v>64280</v>
      </c>
      <c r="Y215" s="21"/>
      <c r="Z215" s="20"/>
      <c r="AA215" s="10"/>
      <c r="AB215" s="10"/>
    </row>
    <row r="216" spans="1:29" s="19" customFormat="1" ht="12.75" customHeight="1" x14ac:dyDescent="0.3">
      <c r="A216" s="198">
        <f t="shared" si="70"/>
        <v>130</v>
      </c>
      <c r="B216" s="14" t="s">
        <v>148</v>
      </c>
      <c r="C216" s="199">
        <f t="shared" si="69"/>
        <v>4338204</v>
      </c>
      <c r="D216" s="199"/>
      <c r="E216" s="197"/>
      <c r="F216" s="197"/>
      <c r="G216" s="197"/>
      <c r="H216" s="197"/>
      <c r="I216" s="197"/>
      <c r="J216" s="197"/>
      <c r="K216" s="197"/>
      <c r="L216" s="197">
        <v>922.19</v>
      </c>
      <c r="M216" s="199">
        <v>2766570</v>
      </c>
      <c r="N216" s="197"/>
      <c r="O216" s="197"/>
      <c r="P216" s="197"/>
      <c r="Q216" s="197"/>
      <c r="R216" s="197"/>
      <c r="S216" s="197"/>
      <c r="T216" s="197"/>
      <c r="U216" s="197"/>
      <c r="V216" s="197"/>
      <c r="W216" s="197">
        <v>1500930</v>
      </c>
      <c r="X216" s="197">
        <v>70704</v>
      </c>
      <c r="Y216" s="21"/>
      <c r="Z216" s="20"/>
      <c r="AA216" s="10"/>
      <c r="AB216" s="10"/>
    </row>
    <row r="217" spans="1:29" s="19" customFormat="1" x14ac:dyDescent="0.3">
      <c r="A217" s="198">
        <f t="shared" ref="A217:A231" si="71">A216+1</f>
        <v>131</v>
      </c>
      <c r="B217" s="14" t="s">
        <v>149</v>
      </c>
      <c r="C217" s="199">
        <f t="shared" si="69"/>
        <v>2574097</v>
      </c>
      <c r="D217" s="199"/>
      <c r="E217" s="197"/>
      <c r="F217" s="197"/>
      <c r="G217" s="197"/>
      <c r="H217" s="197"/>
      <c r="I217" s="197"/>
      <c r="J217" s="197"/>
      <c r="K217" s="197"/>
      <c r="L217" s="197">
        <v>170.91</v>
      </c>
      <c r="M217" s="199">
        <v>512730</v>
      </c>
      <c r="N217" s="197"/>
      <c r="O217" s="197"/>
      <c r="P217" s="197">
        <v>252.59</v>
      </c>
      <c r="Q217" s="199">
        <v>1768130</v>
      </c>
      <c r="R217" s="197"/>
      <c r="S217" s="197"/>
      <c r="T217" s="197"/>
      <c r="U217" s="197"/>
      <c r="V217" s="196"/>
      <c r="W217" s="197">
        <v>280326</v>
      </c>
      <c r="X217" s="197">
        <v>12911</v>
      </c>
      <c r="Y217" s="21"/>
      <c r="Z217" s="20"/>
      <c r="AA217" s="20"/>
      <c r="AB217" s="20"/>
    </row>
    <row r="218" spans="1:29" s="19" customFormat="1" ht="12.75" customHeight="1" x14ac:dyDescent="0.3">
      <c r="A218" s="198">
        <f t="shared" si="71"/>
        <v>132</v>
      </c>
      <c r="B218" s="14" t="s">
        <v>150</v>
      </c>
      <c r="C218" s="199">
        <f t="shared" si="69"/>
        <v>578301</v>
      </c>
      <c r="D218" s="199"/>
      <c r="E218" s="197"/>
      <c r="F218" s="197"/>
      <c r="G218" s="197"/>
      <c r="H218" s="197"/>
      <c r="I218" s="197"/>
      <c r="J218" s="197"/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196"/>
      <c r="W218" s="197">
        <v>578301</v>
      </c>
      <c r="X218" s="197"/>
      <c r="Y218" s="21"/>
      <c r="Z218" s="20"/>
      <c r="AA218" s="10"/>
      <c r="AB218" s="10"/>
    </row>
    <row r="219" spans="1:29" s="19" customFormat="1" ht="12.75" customHeight="1" x14ac:dyDescent="0.3">
      <c r="A219" s="198">
        <f t="shared" si="71"/>
        <v>133</v>
      </c>
      <c r="B219" s="14" t="s">
        <v>151</v>
      </c>
      <c r="C219" s="199">
        <f t="shared" si="69"/>
        <v>5546911</v>
      </c>
      <c r="D219" s="199"/>
      <c r="E219" s="197"/>
      <c r="F219" s="197"/>
      <c r="G219" s="197"/>
      <c r="H219" s="197"/>
      <c r="I219" s="197"/>
      <c r="J219" s="197"/>
      <c r="K219" s="197"/>
      <c r="L219" s="197">
        <v>1189.3499999999999</v>
      </c>
      <c r="M219" s="199">
        <v>3568050</v>
      </c>
      <c r="N219" s="197"/>
      <c r="O219" s="197"/>
      <c r="P219" s="197"/>
      <c r="Q219" s="197"/>
      <c r="R219" s="197"/>
      <c r="S219" s="197"/>
      <c r="T219" s="197"/>
      <c r="U219" s="199"/>
      <c r="V219" s="196"/>
      <c r="W219" s="199">
        <v>1900454</v>
      </c>
      <c r="X219" s="199">
        <v>78407</v>
      </c>
      <c r="Y219" s="21"/>
      <c r="Z219" s="20"/>
      <c r="AA219" s="10"/>
      <c r="AB219" s="10"/>
    </row>
    <row r="220" spans="1:29" s="19" customFormat="1" ht="12.75" customHeight="1" x14ac:dyDescent="0.3">
      <c r="A220" s="198">
        <f t="shared" si="71"/>
        <v>134</v>
      </c>
      <c r="B220" s="14" t="s">
        <v>152</v>
      </c>
      <c r="C220" s="199">
        <f t="shared" si="69"/>
        <v>7144606</v>
      </c>
      <c r="D220" s="199"/>
      <c r="E220" s="197"/>
      <c r="F220" s="197"/>
      <c r="G220" s="197"/>
      <c r="H220" s="197"/>
      <c r="I220" s="197"/>
      <c r="J220" s="197"/>
      <c r="K220" s="197"/>
      <c r="L220" s="197">
        <v>1535.36</v>
      </c>
      <c r="M220" s="199">
        <v>4606080</v>
      </c>
      <c r="N220" s="197"/>
      <c r="O220" s="197"/>
      <c r="P220" s="197"/>
      <c r="Q220" s="197"/>
      <c r="R220" s="197"/>
      <c r="S220" s="197"/>
      <c r="T220" s="197"/>
      <c r="U220" s="197"/>
      <c r="V220" s="196"/>
      <c r="W220" s="197">
        <v>2463826</v>
      </c>
      <c r="X220" s="197">
        <v>74700</v>
      </c>
      <c r="Y220" s="21"/>
      <c r="Z220" s="20"/>
      <c r="AA220" s="10"/>
      <c r="AB220" s="10"/>
    </row>
    <row r="221" spans="1:29" s="19" customFormat="1" ht="12.75" customHeight="1" x14ac:dyDescent="0.3">
      <c r="A221" s="198">
        <f t="shared" si="71"/>
        <v>135</v>
      </c>
      <c r="B221" s="14" t="s">
        <v>201</v>
      </c>
      <c r="C221" s="199">
        <f t="shared" si="69"/>
        <v>729435</v>
      </c>
      <c r="D221" s="199"/>
      <c r="E221" s="197"/>
      <c r="F221" s="197"/>
      <c r="G221" s="197"/>
      <c r="H221" s="197"/>
      <c r="I221" s="197"/>
      <c r="J221" s="197"/>
      <c r="K221" s="197"/>
      <c r="L221" s="197"/>
      <c r="M221" s="199"/>
      <c r="N221" s="197"/>
      <c r="O221" s="197"/>
      <c r="P221" s="197"/>
      <c r="Q221" s="197"/>
      <c r="R221" s="197"/>
      <c r="S221" s="197"/>
      <c r="T221" s="197"/>
      <c r="U221" s="197"/>
      <c r="V221" s="196"/>
      <c r="W221" s="197">
        <v>729435</v>
      </c>
      <c r="X221" s="197"/>
      <c r="Y221" s="21"/>
      <c r="Z221" s="20"/>
      <c r="AA221" s="10"/>
      <c r="AB221" s="10"/>
    </row>
    <row r="222" spans="1:29" s="19" customFormat="1" x14ac:dyDescent="0.3">
      <c r="A222" s="198">
        <f t="shared" si="71"/>
        <v>136</v>
      </c>
      <c r="B222" s="14" t="s">
        <v>286</v>
      </c>
      <c r="C222" s="199">
        <f t="shared" si="69"/>
        <v>1425083</v>
      </c>
      <c r="D222" s="199"/>
      <c r="E222" s="197"/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  <c r="P222" s="197"/>
      <c r="Q222" s="199"/>
      <c r="R222" s="197"/>
      <c r="S222" s="197"/>
      <c r="T222" s="197"/>
      <c r="U222" s="197"/>
      <c r="V222" s="196"/>
      <c r="W222" s="197">
        <v>1425083</v>
      </c>
      <c r="X222" s="197"/>
      <c r="Y222" s="21"/>
      <c r="Z222" s="20"/>
      <c r="AA222" s="20"/>
      <c r="AB222" s="20"/>
    </row>
    <row r="223" spans="1:29" s="19" customFormat="1" x14ac:dyDescent="0.3">
      <c r="A223" s="198">
        <f t="shared" si="71"/>
        <v>137</v>
      </c>
      <c r="B223" s="14" t="s">
        <v>287</v>
      </c>
      <c r="C223" s="199">
        <f t="shared" si="69"/>
        <v>1186382</v>
      </c>
      <c r="D223" s="199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9"/>
      <c r="R223" s="197"/>
      <c r="S223" s="197"/>
      <c r="T223" s="197"/>
      <c r="U223" s="197"/>
      <c r="V223" s="196"/>
      <c r="W223" s="197">
        <v>1186382</v>
      </c>
      <c r="X223" s="197"/>
      <c r="Y223" s="21"/>
      <c r="Z223" s="20"/>
      <c r="AA223" s="20"/>
      <c r="AB223" s="20"/>
    </row>
    <row r="224" spans="1:29" s="19" customFormat="1" ht="12.75" customHeight="1" x14ac:dyDescent="0.3">
      <c r="A224" s="198">
        <f t="shared" si="71"/>
        <v>138</v>
      </c>
      <c r="B224" s="14" t="s">
        <v>288</v>
      </c>
      <c r="C224" s="199">
        <f t="shared" si="69"/>
        <v>1821298</v>
      </c>
      <c r="D224" s="199"/>
      <c r="E224" s="197"/>
      <c r="F224" s="197"/>
      <c r="G224" s="197"/>
      <c r="H224" s="197"/>
      <c r="I224" s="197"/>
      <c r="J224" s="197"/>
      <c r="K224" s="197"/>
      <c r="L224" s="197"/>
      <c r="M224" s="197"/>
      <c r="N224" s="197"/>
      <c r="O224" s="197"/>
      <c r="P224" s="197"/>
      <c r="Q224" s="197"/>
      <c r="R224" s="197"/>
      <c r="S224" s="197"/>
      <c r="T224" s="197"/>
      <c r="U224" s="197"/>
      <c r="V224" s="196"/>
      <c r="W224" s="197">
        <v>1821298</v>
      </c>
      <c r="X224" s="197"/>
      <c r="Y224" s="21"/>
      <c r="Z224" s="20"/>
      <c r="AA224" s="10"/>
      <c r="AB224" s="10"/>
    </row>
    <row r="225" spans="1:28" s="19" customFormat="1" x14ac:dyDescent="0.3">
      <c r="A225" s="198">
        <f t="shared" si="71"/>
        <v>139</v>
      </c>
      <c r="B225" s="14" t="s">
        <v>289</v>
      </c>
      <c r="C225" s="199">
        <f t="shared" si="69"/>
        <v>7700891</v>
      </c>
      <c r="D225" s="199"/>
      <c r="E225" s="197"/>
      <c r="F225" s="197"/>
      <c r="G225" s="197"/>
      <c r="H225" s="197"/>
      <c r="I225" s="197"/>
      <c r="J225" s="197"/>
      <c r="K225" s="197"/>
      <c r="L225" s="197">
        <v>675.68</v>
      </c>
      <c r="M225" s="199">
        <v>3378400</v>
      </c>
      <c r="N225" s="197"/>
      <c r="O225" s="197"/>
      <c r="P225" s="197">
        <v>565.71</v>
      </c>
      <c r="Q225" s="199">
        <v>3959970.0000000005</v>
      </c>
      <c r="R225" s="197"/>
      <c r="S225" s="197"/>
      <c r="T225" s="197"/>
      <c r="U225" s="197"/>
      <c r="V225" s="196"/>
      <c r="W225" s="197">
        <v>343981</v>
      </c>
      <c r="X225" s="197">
        <v>18540</v>
      </c>
      <c r="Y225" s="21"/>
      <c r="Z225" s="20"/>
      <c r="AA225" s="20"/>
      <c r="AB225" s="20"/>
    </row>
    <row r="226" spans="1:28" s="19" customFormat="1" x14ac:dyDescent="0.3">
      <c r="A226" s="198">
        <f t="shared" si="71"/>
        <v>140</v>
      </c>
      <c r="B226" s="14" t="s">
        <v>290</v>
      </c>
      <c r="C226" s="199">
        <f t="shared" si="69"/>
        <v>619995</v>
      </c>
      <c r="D226" s="199"/>
      <c r="E226" s="197"/>
      <c r="F226" s="197"/>
      <c r="G226" s="197"/>
      <c r="H226" s="197"/>
      <c r="I226" s="197"/>
      <c r="J226" s="197"/>
      <c r="K226" s="197"/>
      <c r="L226" s="197"/>
      <c r="M226" s="199"/>
      <c r="N226" s="197"/>
      <c r="O226" s="197"/>
      <c r="P226" s="197"/>
      <c r="Q226" s="199"/>
      <c r="R226" s="197"/>
      <c r="S226" s="197"/>
      <c r="T226" s="197"/>
      <c r="U226" s="197"/>
      <c r="V226" s="196"/>
      <c r="W226" s="197">
        <v>619995</v>
      </c>
      <c r="X226" s="197"/>
      <c r="Y226" s="21"/>
      <c r="Z226" s="20"/>
      <c r="AA226" s="20"/>
      <c r="AB226" s="20"/>
    </row>
    <row r="227" spans="1:28" s="19" customFormat="1" ht="12.75" customHeight="1" x14ac:dyDescent="0.3">
      <c r="A227" s="198">
        <f t="shared" si="71"/>
        <v>141</v>
      </c>
      <c r="B227" s="14" t="s">
        <v>153</v>
      </c>
      <c r="C227" s="199">
        <f t="shared" si="69"/>
        <v>4666132</v>
      </c>
      <c r="D227" s="199"/>
      <c r="E227" s="197"/>
      <c r="F227" s="197"/>
      <c r="G227" s="197"/>
      <c r="H227" s="197"/>
      <c r="I227" s="197"/>
      <c r="J227" s="197"/>
      <c r="K227" s="197"/>
      <c r="L227" s="197">
        <v>588.6</v>
      </c>
      <c r="M227" s="199">
        <v>2943000</v>
      </c>
      <c r="N227" s="197"/>
      <c r="O227" s="197"/>
      <c r="P227" s="197"/>
      <c r="Q227" s="197"/>
      <c r="R227" s="197"/>
      <c r="S227" s="197"/>
      <c r="T227" s="196"/>
      <c r="U227" s="197"/>
      <c r="V227" s="196"/>
      <c r="W227" s="197">
        <v>1656737</v>
      </c>
      <c r="X227" s="197">
        <v>66395</v>
      </c>
      <c r="Y227" s="21"/>
      <c r="Z227" s="20"/>
      <c r="AA227" s="10"/>
      <c r="AB227" s="10"/>
    </row>
    <row r="228" spans="1:28" s="19" customFormat="1" ht="12.75" customHeight="1" x14ac:dyDescent="0.3">
      <c r="A228" s="198">
        <f t="shared" si="71"/>
        <v>142</v>
      </c>
      <c r="B228" s="14" t="s">
        <v>154</v>
      </c>
      <c r="C228" s="199">
        <f t="shared" si="69"/>
        <v>6767049</v>
      </c>
      <c r="D228" s="199"/>
      <c r="E228" s="197"/>
      <c r="F228" s="197"/>
      <c r="G228" s="197"/>
      <c r="H228" s="197"/>
      <c r="I228" s="197"/>
      <c r="J228" s="197"/>
      <c r="K228" s="197"/>
      <c r="L228" s="197">
        <v>1512.62</v>
      </c>
      <c r="M228" s="199">
        <v>4537860</v>
      </c>
      <c r="N228" s="197"/>
      <c r="O228" s="199"/>
      <c r="P228" s="197"/>
      <c r="Q228" s="197"/>
      <c r="R228" s="197"/>
      <c r="S228" s="197"/>
      <c r="T228" s="196"/>
      <c r="U228" s="197"/>
      <c r="V228" s="196"/>
      <c r="W228" s="197">
        <v>2140052</v>
      </c>
      <c r="X228" s="197">
        <v>89137</v>
      </c>
      <c r="Y228" s="21"/>
      <c r="Z228" s="20"/>
      <c r="AA228" s="10"/>
      <c r="AB228" s="10"/>
    </row>
    <row r="229" spans="1:28" s="19" customFormat="1" ht="12.75" customHeight="1" x14ac:dyDescent="0.3">
      <c r="A229" s="198">
        <f t="shared" si="71"/>
        <v>143</v>
      </c>
      <c r="B229" s="14" t="s">
        <v>155</v>
      </c>
      <c r="C229" s="199">
        <f t="shared" si="69"/>
        <v>6638173</v>
      </c>
      <c r="D229" s="199"/>
      <c r="E229" s="197"/>
      <c r="F229" s="197"/>
      <c r="G229" s="197"/>
      <c r="H229" s="197"/>
      <c r="I229" s="197"/>
      <c r="J229" s="197"/>
      <c r="K229" s="197"/>
      <c r="L229" s="197">
        <v>941.76</v>
      </c>
      <c r="M229" s="199">
        <v>4708800</v>
      </c>
      <c r="N229" s="197"/>
      <c r="O229" s="197"/>
      <c r="P229" s="197"/>
      <c r="Q229" s="197"/>
      <c r="R229" s="197"/>
      <c r="S229" s="197"/>
      <c r="T229" s="197"/>
      <c r="U229" s="197"/>
      <c r="V229" s="196"/>
      <c r="W229" s="197">
        <v>1862234</v>
      </c>
      <c r="X229" s="197">
        <v>67139</v>
      </c>
      <c r="Y229" s="21"/>
      <c r="Z229" s="20"/>
      <c r="AA229" s="10"/>
      <c r="AB229" s="10"/>
    </row>
    <row r="230" spans="1:28" s="19" customFormat="1" ht="12.75" customHeight="1" x14ac:dyDescent="0.3">
      <c r="A230" s="198">
        <f t="shared" si="71"/>
        <v>144</v>
      </c>
      <c r="B230" s="14" t="s">
        <v>156</v>
      </c>
      <c r="C230" s="199">
        <f t="shared" si="69"/>
        <v>5090219</v>
      </c>
      <c r="D230" s="199"/>
      <c r="E230" s="197"/>
      <c r="F230" s="197"/>
      <c r="G230" s="197"/>
      <c r="H230" s="197"/>
      <c r="I230" s="197"/>
      <c r="J230" s="197"/>
      <c r="K230" s="197"/>
      <c r="L230" s="197">
        <v>677</v>
      </c>
      <c r="M230" s="199">
        <v>3385000</v>
      </c>
      <c r="N230" s="197"/>
      <c r="O230" s="197"/>
      <c r="P230" s="197"/>
      <c r="Q230" s="197"/>
      <c r="R230" s="197"/>
      <c r="S230" s="197"/>
      <c r="T230" s="197"/>
      <c r="U230" s="197"/>
      <c r="V230" s="196"/>
      <c r="W230" s="197">
        <v>1639711</v>
      </c>
      <c r="X230" s="197">
        <v>65508</v>
      </c>
      <c r="Y230" s="21"/>
      <c r="Z230" s="20"/>
      <c r="AA230" s="10"/>
      <c r="AB230" s="10"/>
    </row>
    <row r="231" spans="1:28" s="19" customFormat="1" x14ac:dyDescent="0.3">
      <c r="A231" s="198">
        <f t="shared" si="71"/>
        <v>145</v>
      </c>
      <c r="B231" s="14" t="s">
        <v>157</v>
      </c>
      <c r="C231" s="199">
        <f t="shared" si="69"/>
        <v>8696001</v>
      </c>
      <c r="D231" s="199"/>
      <c r="E231" s="197"/>
      <c r="F231" s="197"/>
      <c r="G231" s="197"/>
      <c r="H231" s="197"/>
      <c r="I231" s="197"/>
      <c r="J231" s="197"/>
      <c r="K231" s="197"/>
      <c r="L231" s="197">
        <v>596.01</v>
      </c>
      <c r="M231" s="199">
        <v>2980050</v>
      </c>
      <c r="N231" s="197"/>
      <c r="O231" s="197"/>
      <c r="P231" s="197">
        <v>662.83</v>
      </c>
      <c r="Q231" s="199">
        <v>4639810</v>
      </c>
      <c r="R231" s="197"/>
      <c r="S231" s="197"/>
      <c r="T231" s="197"/>
      <c r="U231" s="197"/>
      <c r="V231" s="196"/>
      <c r="W231" s="197">
        <v>1010426</v>
      </c>
      <c r="X231" s="197">
        <v>65715</v>
      </c>
      <c r="Y231" s="21"/>
      <c r="Z231" s="20"/>
      <c r="AA231" s="20"/>
      <c r="AB231" s="20"/>
    </row>
    <row r="232" spans="1:28" s="19" customFormat="1" ht="12.75" customHeight="1" x14ac:dyDescent="0.3">
      <c r="A232" s="305" t="s">
        <v>18</v>
      </c>
      <c r="B232" s="306"/>
      <c r="C232" s="197">
        <f>SUM(C211:C231)</f>
        <v>87200254</v>
      </c>
      <c r="D232" s="197"/>
      <c r="E232" s="197"/>
      <c r="F232" s="197"/>
      <c r="G232" s="197"/>
      <c r="H232" s="197"/>
      <c r="I232" s="197"/>
      <c r="J232" s="197"/>
      <c r="K232" s="197"/>
      <c r="L232" s="197">
        <f t="shared" ref="L232:X232" si="72">SUM(L211:L231)</f>
        <v>13438.630000000001</v>
      </c>
      <c r="M232" s="197">
        <f t="shared" si="72"/>
        <v>47273990</v>
      </c>
      <c r="N232" s="197"/>
      <c r="O232" s="197"/>
      <c r="P232" s="197">
        <f t="shared" si="72"/>
        <v>1481.13</v>
      </c>
      <c r="Q232" s="197">
        <f t="shared" si="72"/>
        <v>10367910</v>
      </c>
      <c r="R232" s="197"/>
      <c r="S232" s="197"/>
      <c r="T232" s="197"/>
      <c r="U232" s="197"/>
      <c r="V232" s="197"/>
      <c r="W232" s="197">
        <f>SUM(W211:W231)</f>
        <v>28649521</v>
      </c>
      <c r="X232" s="197">
        <f t="shared" si="72"/>
        <v>908833</v>
      </c>
      <c r="Y232" s="21"/>
      <c r="Z232" s="20"/>
      <c r="AA232" s="20"/>
      <c r="AB232" s="20"/>
    </row>
    <row r="233" spans="1:28" s="19" customFormat="1" ht="12.75" customHeight="1" x14ac:dyDescent="0.3">
      <c r="A233" s="258" t="s">
        <v>158</v>
      </c>
      <c r="B233" s="259"/>
      <c r="C233" s="260"/>
      <c r="D233" s="283"/>
      <c r="E233" s="284"/>
      <c r="F233" s="284"/>
      <c r="G233" s="284"/>
      <c r="H233" s="284"/>
      <c r="I233" s="284"/>
      <c r="J233" s="284"/>
      <c r="K233" s="284"/>
      <c r="L233" s="284"/>
      <c r="M233" s="284"/>
      <c r="N233" s="284"/>
      <c r="O233" s="284"/>
      <c r="P233" s="284"/>
      <c r="Q233" s="284"/>
      <c r="R233" s="284"/>
      <c r="S233" s="284"/>
      <c r="T233" s="284"/>
      <c r="U233" s="284"/>
      <c r="V233" s="284"/>
      <c r="W233" s="284"/>
      <c r="X233" s="285"/>
      <c r="Y233" s="21"/>
      <c r="Z233" s="20"/>
      <c r="AA233" s="10"/>
      <c r="AB233" s="10"/>
    </row>
    <row r="234" spans="1:28" s="19" customFormat="1" ht="12.75" customHeight="1" x14ac:dyDescent="0.3">
      <c r="A234" s="198">
        <f>A231+1</f>
        <v>146</v>
      </c>
      <c r="B234" s="14" t="s">
        <v>364</v>
      </c>
      <c r="C234" s="199">
        <f t="shared" ref="C234" si="73">D234+K234+M234+O234+Q234+S234+U234+V234+W234+X234</f>
        <v>365187</v>
      </c>
      <c r="D234" s="197"/>
      <c r="E234" s="197"/>
      <c r="F234" s="197"/>
      <c r="G234" s="197"/>
      <c r="H234" s="197"/>
      <c r="I234" s="197"/>
      <c r="J234" s="197"/>
      <c r="K234" s="197"/>
      <c r="L234" s="197"/>
      <c r="M234" s="197"/>
      <c r="N234" s="197"/>
      <c r="O234" s="197"/>
      <c r="P234" s="197"/>
      <c r="Q234" s="197"/>
      <c r="R234" s="197"/>
      <c r="S234" s="197"/>
      <c r="T234" s="197"/>
      <c r="U234" s="197"/>
      <c r="V234" s="197"/>
      <c r="W234" s="197">
        <v>365187</v>
      </c>
      <c r="X234" s="197"/>
      <c r="Y234" s="21"/>
      <c r="Z234" s="20"/>
      <c r="AA234" s="10"/>
      <c r="AB234" s="10"/>
    </row>
    <row r="235" spans="1:28" s="19" customFormat="1" ht="12.75" customHeight="1" x14ac:dyDescent="0.3">
      <c r="A235" s="305" t="s">
        <v>18</v>
      </c>
      <c r="B235" s="306"/>
      <c r="C235" s="197">
        <f>SUM(C234:C234)</f>
        <v>365187</v>
      </c>
      <c r="D235" s="197"/>
      <c r="E235" s="197"/>
      <c r="F235" s="197"/>
      <c r="G235" s="197"/>
      <c r="H235" s="197"/>
      <c r="I235" s="197"/>
      <c r="J235" s="197"/>
      <c r="K235" s="197"/>
      <c r="L235" s="197"/>
      <c r="M235" s="197"/>
      <c r="N235" s="197"/>
      <c r="O235" s="197"/>
      <c r="P235" s="197"/>
      <c r="Q235" s="197"/>
      <c r="R235" s="197"/>
      <c r="S235" s="197"/>
      <c r="T235" s="197"/>
      <c r="U235" s="197"/>
      <c r="V235" s="197"/>
      <c r="W235" s="197">
        <f>SUM(W234:W234)</f>
        <v>365187</v>
      </c>
      <c r="X235" s="197"/>
      <c r="Y235" s="21"/>
      <c r="Z235" s="20"/>
      <c r="AA235" s="20"/>
      <c r="AB235" s="20"/>
    </row>
    <row r="236" spans="1:28" s="19" customFormat="1" ht="12.75" customHeight="1" x14ac:dyDescent="0.3">
      <c r="A236" s="258" t="s">
        <v>159</v>
      </c>
      <c r="B236" s="259"/>
      <c r="C236" s="260"/>
      <c r="D236" s="283"/>
      <c r="E236" s="284"/>
      <c r="F236" s="284"/>
      <c r="G236" s="284"/>
      <c r="H236" s="284"/>
      <c r="I236" s="284"/>
      <c r="J236" s="284"/>
      <c r="K236" s="284"/>
      <c r="L236" s="284"/>
      <c r="M236" s="284"/>
      <c r="N236" s="284"/>
      <c r="O236" s="284"/>
      <c r="P236" s="284"/>
      <c r="Q236" s="284"/>
      <c r="R236" s="284"/>
      <c r="S236" s="284"/>
      <c r="T236" s="284"/>
      <c r="U236" s="284"/>
      <c r="V236" s="284"/>
      <c r="W236" s="284"/>
      <c r="X236" s="285"/>
      <c r="Y236" s="21"/>
      <c r="Z236" s="20"/>
      <c r="AA236" s="10"/>
      <c r="AB236" s="10"/>
    </row>
    <row r="237" spans="1:28" s="19" customFormat="1" ht="12.75" customHeight="1" x14ac:dyDescent="0.3">
      <c r="A237" s="198">
        <f>A234+1</f>
        <v>147</v>
      </c>
      <c r="B237" s="14" t="s">
        <v>365</v>
      </c>
      <c r="C237" s="199">
        <f>D237+K237+M237+O237+Q237+S237+U237+V237+W237+X237</f>
        <v>219297</v>
      </c>
      <c r="D237" s="197"/>
      <c r="E237" s="197"/>
      <c r="F237" s="197"/>
      <c r="G237" s="197"/>
      <c r="H237" s="197"/>
      <c r="I237" s="197"/>
      <c r="J237" s="197"/>
      <c r="K237" s="197"/>
      <c r="L237" s="197"/>
      <c r="M237" s="197"/>
      <c r="N237" s="197"/>
      <c r="O237" s="197"/>
      <c r="P237" s="197"/>
      <c r="Q237" s="197"/>
      <c r="R237" s="197"/>
      <c r="S237" s="197"/>
      <c r="T237" s="197"/>
      <c r="U237" s="197"/>
      <c r="V237" s="197"/>
      <c r="W237" s="197">
        <v>219297</v>
      </c>
      <c r="X237" s="197"/>
      <c r="Y237" s="21"/>
      <c r="Z237" s="20"/>
      <c r="AA237" s="10"/>
      <c r="AB237" s="10"/>
    </row>
    <row r="238" spans="1:28" s="19" customFormat="1" ht="12.75" customHeight="1" x14ac:dyDescent="0.3">
      <c r="A238" s="198">
        <f>A237+1</f>
        <v>148</v>
      </c>
      <c r="B238" s="14" t="s">
        <v>366</v>
      </c>
      <c r="C238" s="199">
        <f>D238+K238+M238+O238+Q238+S238+U238+V238+W238+X238</f>
        <v>901754</v>
      </c>
      <c r="D238" s="197"/>
      <c r="E238" s="197"/>
      <c r="F238" s="197"/>
      <c r="G238" s="197"/>
      <c r="H238" s="197"/>
      <c r="I238" s="197"/>
      <c r="J238" s="197"/>
      <c r="K238" s="197"/>
      <c r="L238" s="197">
        <v>291.5</v>
      </c>
      <c r="M238" s="199">
        <v>874500</v>
      </c>
      <c r="N238" s="197"/>
      <c r="O238" s="197"/>
      <c r="P238" s="197"/>
      <c r="Q238" s="197"/>
      <c r="R238" s="197"/>
      <c r="S238" s="197"/>
      <c r="T238" s="197"/>
      <c r="U238" s="197"/>
      <c r="V238" s="197"/>
      <c r="W238" s="197"/>
      <c r="X238" s="197">
        <v>27254</v>
      </c>
      <c r="Y238" s="21"/>
      <c r="Z238" s="20"/>
      <c r="AA238" s="10"/>
      <c r="AB238" s="10"/>
    </row>
    <row r="239" spans="1:28" s="19" customFormat="1" ht="12.75" customHeight="1" x14ac:dyDescent="0.3">
      <c r="A239" s="198">
        <f t="shared" ref="A239:A240" si="74">A238+1</f>
        <v>149</v>
      </c>
      <c r="B239" s="14" t="s">
        <v>367</v>
      </c>
      <c r="C239" s="199">
        <f t="shared" ref="C239:C240" si="75">D239+K239+M239+O239+Q239+S239+U239+V239+W239+X239</f>
        <v>3343913</v>
      </c>
      <c r="D239" s="197"/>
      <c r="E239" s="197"/>
      <c r="F239" s="197"/>
      <c r="G239" s="197"/>
      <c r="H239" s="197"/>
      <c r="I239" s="197"/>
      <c r="J239" s="197"/>
      <c r="K239" s="197"/>
      <c r="L239" s="197">
        <v>1106</v>
      </c>
      <c r="M239" s="199">
        <v>3318000</v>
      </c>
      <c r="N239" s="197"/>
      <c r="O239" s="197"/>
      <c r="P239" s="197"/>
      <c r="Q239" s="197"/>
      <c r="R239" s="197"/>
      <c r="S239" s="197"/>
      <c r="T239" s="197"/>
      <c r="U239" s="197"/>
      <c r="V239" s="197"/>
      <c r="W239" s="197"/>
      <c r="X239" s="197">
        <v>25913</v>
      </c>
      <c r="Y239" s="21"/>
      <c r="Z239" s="20"/>
      <c r="AA239" s="10"/>
      <c r="AB239" s="10"/>
    </row>
    <row r="240" spans="1:28" s="19" customFormat="1" ht="12.75" customHeight="1" x14ac:dyDescent="0.3">
      <c r="A240" s="198">
        <f t="shared" si="74"/>
        <v>150</v>
      </c>
      <c r="B240" s="14" t="s">
        <v>368</v>
      </c>
      <c r="C240" s="199">
        <f t="shared" si="75"/>
        <v>1836027</v>
      </c>
      <c r="D240" s="197"/>
      <c r="E240" s="197"/>
      <c r="F240" s="197"/>
      <c r="G240" s="197"/>
      <c r="H240" s="197"/>
      <c r="I240" s="197"/>
      <c r="J240" s="197"/>
      <c r="K240" s="197"/>
      <c r="L240" s="197"/>
      <c r="M240" s="199"/>
      <c r="N240" s="197"/>
      <c r="O240" s="197"/>
      <c r="P240" s="197"/>
      <c r="Q240" s="197"/>
      <c r="R240" s="197"/>
      <c r="S240" s="197"/>
      <c r="T240" s="197"/>
      <c r="U240" s="197"/>
      <c r="V240" s="197"/>
      <c r="W240" s="197">
        <v>1836027</v>
      </c>
      <c r="X240" s="197"/>
      <c r="Y240" s="21"/>
      <c r="Z240" s="20"/>
      <c r="AA240" s="10"/>
      <c r="AB240" s="10"/>
    </row>
    <row r="241" spans="1:29" s="19" customFormat="1" ht="12.75" customHeight="1" x14ac:dyDescent="0.3">
      <c r="A241" s="305" t="s">
        <v>18</v>
      </c>
      <c r="B241" s="306"/>
      <c r="C241" s="197">
        <f>SUM(C237:C240)</f>
        <v>6300991</v>
      </c>
      <c r="D241" s="197"/>
      <c r="E241" s="197"/>
      <c r="F241" s="197"/>
      <c r="G241" s="197"/>
      <c r="H241" s="197"/>
      <c r="I241" s="197"/>
      <c r="J241" s="197"/>
      <c r="K241" s="197"/>
      <c r="L241" s="197">
        <f t="shared" ref="L241:X241" si="76">SUM(L237:L240)</f>
        <v>1397.5</v>
      </c>
      <c r="M241" s="197">
        <f t="shared" si="76"/>
        <v>4192500</v>
      </c>
      <c r="N241" s="197"/>
      <c r="O241" s="197"/>
      <c r="P241" s="197"/>
      <c r="Q241" s="197"/>
      <c r="R241" s="197"/>
      <c r="S241" s="197"/>
      <c r="T241" s="197"/>
      <c r="U241" s="197"/>
      <c r="V241" s="197"/>
      <c r="W241" s="197">
        <f t="shared" si="76"/>
        <v>2055324</v>
      </c>
      <c r="X241" s="197">
        <f t="shared" si="76"/>
        <v>53167</v>
      </c>
      <c r="Y241" s="21"/>
      <c r="Z241" s="20"/>
      <c r="AA241" s="20"/>
      <c r="AB241" s="20"/>
    </row>
    <row r="242" spans="1:29" s="19" customFormat="1" ht="12.75" customHeight="1" x14ac:dyDescent="0.3">
      <c r="A242" s="258" t="s">
        <v>160</v>
      </c>
      <c r="B242" s="259"/>
      <c r="C242" s="260"/>
      <c r="D242" s="283"/>
      <c r="E242" s="284"/>
      <c r="F242" s="284"/>
      <c r="G242" s="284"/>
      <c r="H242" s="284"/>
      <c r="I242" s="284"/>
      <c r="J242" s="284"/>
      <c r="K242" s="284"/>
      <c r="L242" s="284"/>
      <c r="M242" s="284"/>
      <c r="N242" s="284"/>
      <c r="O242" s="284"/>
      <c r="P242" s="284"/>
      <c r="Q242" s="284"/>
      <c r="R242" s="284"/>
      <c r="S242" s="284"/>
      <c r="T242" s="284"/>
      <c r="U242" s="284"/>
      <c r="V242" s="284"/>
      <c r="W242" s="284"/>
      <c r="X242" s="285"/>
      <c r="Y242" s="21"/>
      <c r="Z242" s="20"/>
      <c r="AA242" s="10"/>
      <c r="AB242" s="10"/>
    </row>
    <row r="243" spans="1:29" s="19" customFormat="1" ht="12.75" customHeight="1" x14ac:dyDescent="0.3">
      <c r="A243" s="198">
        <f>A240+1</f>
        <v>151</v>
      </c>
      <c r="B243" s="14" t="s">
        <v>369</v>
      </c>
      <c r="C243" s="199">
        <f t="shared" ref="C243" si="77">D243+K243+M243+O243+Q243+S243+U243+V243+W243+X243</f>
        <v>2862090</v>
      </c>
      <c r="D243" s="197"/>
      <c r="E243" s="197"/>
      <c r="F243" s="197"/>
      <c r="G243" s="197"/>
      <c r="H243" s="197"/>
      <c r="I243" s="197"/>
      <c r="J243" s="197"/>
      <c r="K243" s="197"/>
      <c r="L243" s="197">
        <v>947</v>
      </c>
      <c r="M243" s="199">
        <v>2841000</v>
      </c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>
        <v>21090</v>
      </c>
      <c r="Y243" s="21"/>
      <c r="Z243" s="20"/>
      <c r="AA243" s="10"/>
      <c r="AB243" s="10"/>
    </row>
    <row r="244" spans="1:29" s="19" customFormat="1" ht="12.75" customHeight="1" x14ac:dyDescent="0.3">
      <c r="A244" s="305" t="s">
        <v>18</v>
      </c>
      <c r="B244" s="306"/>
      <c r="C244" s="197">
        <f>SUM(C243)</f>
        <v>2862090</v>
      </c>
      <c r="D244" s="197"/>
      <c r="E244" s="197"/>
      <c r="F244" s="197"/>
      <c r="G244" s="197"/>
      <c r="H244" s="197"/>
      <c r="I244" s="197"/>
      <c r="J244" s="197"/>
      <c r="K244" s="197"/>
      <c r="L244" s="197">
        <f t="shared" ref="L244:X244" si="78">SUM(L243)</f>
        <v>947</v>
      </c>
      <c r="M244" s="197">
        <f t="shared" si="78"/>
        <v>2841000</v>
      </c>
      <c r="N244" s="197"/>
      <c r="O244" s="197"/>
      <c r="P244" s="197"/>
      <c r="Q244" s="197"/>
      <c r="R244" s="197"/>
      <c r="S244" s="197"/>
      <c r="T244" s="197"/>
      <c r="U244" s="197"/>
      <c r="V244" s="197"/>
      <c r="W244" s="197"/>
      <c r="X244" s="197">
        <f t="shared" si="78"/>
        <v>21090</v>
      </c>
      <c r="Y244" s="21"/>
      <c r="Z244" s="20"/>
      <c r="AA244" s="20"/>
      <c r="AB244" s="20"/>
    </row>
    <row r="245" spans="1:29" s="19" customFormat="1" ht="12.75" customHeight="1" x14ac:dyDescent="0.3">
      <c r="A245" s="258" t="s">
        <v>161</v>
      </c>
      <c r="B245" s="259"/>
      <c r="C245" s="260"/>
      <c r="D245" s="283"/>
      <c r="E245" s="284"/>
      <c r="F245" s="284"/>
      <c r="G245" s="284"/>
      <c r="H245" s="284"/>
      <c r="I245" s="284"/>
      <c r="J245" s="284"/>
      <c r="K245" s="284"/>
      <c r="L245" s="284"/>
      <c r="M245" s="284"/>
      <c r="N245" s="284"/>
      <c r="O245" s="284"/>
      <c r="P245" s="284"/>
      <c r="Q245" s="284"/>
      <c r="R245" s="284"/>
      <c r="S245" s="284"/>
      <c r="T245" s="284"/>
      <c r="U245" s="284"/>
      <c r="V245" s="284"/>
      <c r="W245" s="284"/>
      <c r="X245" s="285"/>
      <c r="Y245" s="21"/>
      <c r="Z245" s="20"/>
      <c r="AA245" s="10"/>
      <c r="AB245" s="10"/>
    </row>
    <row r="246" spans="1:29" s="19" customFormat="1" ht="12.75" customHeight="1" x14ac:dyDescent="0.3">
      <c r="A246" s="198">
        <f>A243+1</f>
        <v>152</v>
      </c>
      <c r="B246" s="14" t="s">
        <v>370</v>
      </c>
      <c r="C246" s="199">
        <f t="shared" ref="C246" si="79">D246+K246+M246+O246+Q246+S246+U246+V246+W246+X246</f>
        <v>1607392</v>
      </c>
      <c r="D246" s="197"/>
      <c r="E246" s="197"/>
      <c r="F246" s="197"/>
      <c r="G246" s="197"/>
      <c r="H246" s="197"/>
      <c r="I246" s="197"/>
      <c r="J246" s="197"/>
      <c r="K246" s="197"/>
      <c r="L246" s="197">
        <v>320</v>
      </c>
      <c r="M246" s="199">
        <v>1600000</v>
      </c>
      <c r="N246" s="197"/>
      <c r="O246" s="197"/>
      <c r="P246" s="197"/>
      <c r="Q246" s="197"/>
      <c r="R246" s="197"/>
      <c r="S246" s="197"/>
      <c r="T246" s="197"/>
      <c r="U246" s="197"/>
      <c r="V246" s="197"/>
      <c r="W246" s="197"/>
      <c r="X246" s="197">
        <v>7392</v>
      </c>
      <c r="Y246" s="21"/>
      <c r="Z246" s="20"/>
      <c r="AA246" s="10"/>
      <c r="AB246" s="10"/>
    </row>
    <row r="247" spans="1:29" s="19" customFormat="1" ht="12.75" customHeight="1" x14ac:dyDescent="0.3">
      <c r="A247" s="305" t="s">
        <v>18</v>
      </c>
      <c r="B247" s="306"/>
      <c r="C247" s="197">
        <f>SUM(C246)</f>
        <v>1607392</v>
      </c>
      <c r="D247" s="197"/>
      <c r="E247" s="197"/>
      <c r="F247" s="197"/>
      <c r="G247" s="197"/>
      <c r="H247" s="197"/>
      <c r="I247" s="197"/>
      <c r="J247" s="197"/>
      <c r="K247" s="197"/>
      <c r="L247" s="197">
        <f t="shared" ref="L247:X247" si="80">SUM(L246)</f>
        <v>320</v>
      </c>
      <c r="M247" s="197">
        <f t="shared" si="80"/>
        <v>1600000</v>
      </c>
      <c r="N247" s="197"/>
      <c r="O247" s="197"/>
      <c r="P247" s="197"/>
      <c r="Q247" s="197"/>
      <c r="R247" s="197"/>
      <c r="S247" s="197"/>
      <c r="T247" s="197"/>
      <c r="U247" s="197"/>
      <c r="V247" s="197"/>
      <c r="W247" s="197"/>
      <c r="X247" s="197">
        <f t="shared" si="80"/>
        <v>7392</v>
      </c>
      <c r="Y247" s="21"/>
      <c r="Z247" s="20"/>
      <c r="AA247" s="20"/>
      <c r="AB247" s="20"/>
    </row>
    <row r="248" spans="1:29" s="19" customFormat="1" ht="12.75" customHeight="1" x14ac:dyDescent="0.3">
      <c r="A248" s="258" t="s">
        <v>162</v>
      </c>
      <c r="B248" s="260"/>
      <c r="C248" s="196">
        <f>C209+C232+C235+C241+C244+C247</f>
        <v>100709164</v>
      </c>
      <c r="D248" s="196"/>
      <c r="E248" s="196"/>
      <c r="F248" s="196"/>
      <c r="G248" s="196"/>
      <c r="H248" s="196"/>
      <c r="I248" s="196"/>
      <c r="J248" s="196"/>
      <c r="K248" s="196"/>
      <c r="L248" s="196">
        <f>L209+L232+L235+L241+L244+L247</f>
        <v>16888.13</v>
      </c>
      <c r="M248" s="196">
        <f>M209+M232+M235+M241+M244+M247</f>
        <v>58262490</v>
      </c>
      <c r="N248" s="196"/>
      <c r="O248" s="196"/>
      <c r="P248" s="196">
        <f>P209+P232+P235+P241+P244+P247</f>
        <v>1481.13</v>
      </c>
      <c r="Q248" s="196">
        <f>Q209+Q232+Q235+Q241+Q244+Q247</f>
        <v>10367910</v>
      </c>
      <c r="R248" s="196"/>
      <c r="S248" s="196"/>
      <c r="T248" s="196"/>
      <c r="U248" s="196"/>
      <c r="V248" s="196"/>
      <c r="W248" s="196">
        <f>W209+W232+W235+W241+W244+W247</f>
        <v>31070032</v>
      </c>
      <c r="X248" s="196">
        <f>X209+X232+X235+X241+X244+X247</f>
        <v>1008732</v>
      </c>
      <c r="Y248" s="21"/>
      <c r="Z248" s="20"/>
      <c r="AA248" s="150"/>
      <c r="AB248" s="150"/>
      <c r="AC248" s="10"/>
    </row>
    <row r="249" spans="1:29" s="19" customFormat="1" ht="12.75" customHeight="1" x14ac:dyDescent="0.3">
      <c r="A249" s="300" t="s">
        <v>50</v>
      </c>
      <c r="B249" s="301"/>
      <c r="C249" s="301"/>
      <c r="D249" s="301"/>
      <c r="E249" s="301"/>
      <c r="F249" s="301"/>
      <c r="G249" s="301"/>
      <c r="H249" s="301"/>
      <c r="I249" s="301"/>
      <c r="J249" s="301"/>
      <c r="K249" s="301"/>
      <c r="L249" s="301"/>
      <c r="M249" s="301"/>
      <c r="N249" s="301"/>
      <c r="O249" s="301"/>
      <c r="P249" s="301"/>
      <c r="Q249" s="301"/>
      <c r="R249" s="301"/>
      <c r="S249" s="301"/>
      <c r="T249" s="301"/>
      <c r="U249" s="301"/>
      <c r="V249" s="301"/>
      <c r="W249" s="301"/>
      <c r="X249" s="302"/>
      <c r="Y249" s="21"/>
      <c r="Z249" s="20"/>
    </row>
    <row r="250" spans="1:29" s="19" customFormat="1" ht="12.75" customHeight="1" x14ac:dyDescent="0.3">
      <c r="A250" s="258" t="s">
        <v>51</v>
      </c>
      <c r="B250" s="259"/>
      <c r="C250" s="260"/>
      <c r="D250" s="283"/>
      <c r="E250" s="284"/>
      <c r="F250" s="284"/>
      <c r="G250" s="284"/>
      <c r="H250" s="284"/>
      <c r="I250" s="284"/>
      <c r="J250" s="284"/>
      <c r="K250" s="284"/>
      <c r="L250" s="284"/>
      <c r="M250" s="284"/>
      <c r="N250" s="284"/>
      <c r="O250" s="284"/>
      <c r="P250" s="284"/>
      <c r="Q250" s="284"/>
      <c r="R250" s="284"/>
      <c r="S250" s="284"/>
      <c r="T250" s="284"/>
      <c r="U250" s="284"/>
      <c r="V250" s="284"/>
      <c r="W250" s="284"/>
      <c r="X250" s="285"/>
      <c r="Y250" s="21"/>
      <c r="Z250" s="20"/>
    </row>
    <row r="251" spans="1:29" s="19" customFormat="1" ht="12.75" customHeight="1" x14ac:dyDescent="0.3">
      <c r="A251" s="198">
        <f>A246+1</f>
        <v>153</v>
      </c>
      <c r="B251" s="14" t="s">
        <v>371</v>
      </c>
      <c r="C251" s="199">
        <f t="shared" ref="C251:C254" si="81">D251+K251+M251+O251+Q251+S251+U251+V251+W251+X251</f>
        <v>13952827</v>
      </c>
      <c r="D251" s="199"/>
      <c r="E251" s="199"/>
      <c r="F251" s="199"/>
      <c r="G251" s="199"/>
      <c r="H251" s="199"/>
      <c r="I251" s="199"/>
      <c r="J251" s="201">
        <v>6</v>
      </c>
      <c r="K251" s="197">
        <v>13921000</v>
      </c>
      <c r="L251" s="199"/>
      <c r="M251" s="199"/>
      <c r="N251" s="199"/>
      <c r="O251" s="199"/>
      <c r="P251" s="199"/>
      <c r="Q251" s="199"/>
      <c r="R251" s="199"/>
      <c r="S251" s="199"/>
      <c r="T251" s="199"/>
      <c r="U251" s="199"/>
      <c r="V251" s="199"/>
      <c r="W251" s="199"/>
      <c r="X251" s="199">
        <v>31827</v>
      </c>
      <c r="Y251" s="21"/>
      <c r="Z251" s="20"/>
    </row>
    <row r="252" spans="1:29" s="19" customFormat="1" ht="12.75" customHeight="1" x14ac:dyDescent="0.3">
      <c r="A252" s="198">
        <f>A251+1</f>
        <v>154</v>
      </c>
      <c r="B252" s="14" t="s">
        <v>372</v>
      </c>
      <c r="C252" s="199">
        <f t="shared" si="81"/>
        <v>13952183</v>
      </c>
      <c r="D252" s="199"/>
      <c r="E252" s="199"/>
      <c r="F252" s="199"/>
      <c r="G252" s="199"/>
      <c r="H252" s="199"/>
      <c r="I252" s="199"/>
      <c r="J252" s="201">
        <v>6</v>
      </c>
      <c r="K252" s="197">
        <v>13921000</v>
      </c>
      <c r="L252" s="199"/>
      <c r="M252" s="199"/>
      <c r="N252" s="199"/>
      <c r="O252" s="199"/>
      <c r="P252" s="199"/>
      <c r="Q252" s="199"/>
      <c r="R252" s="199"/>
      <c r="S252" s="199"/>
      <c r="T252" s="199"/>
      <c r="U252" s="199"/>
      <c r="V252" s="199"/>
      <c r="W252" s="199"/>
      <c r="X252" s="199">
        <v>31183</v>
      </c>
      <c r="Y252" s="21"/>
      <c r="Z252" s="20"/>
    </row>
    <row r="253" spans="1:29" s="19" customFormat="1" ht="12.75" customHeight="1" x14ac:dyDescent="0.3">
      <c r="A253" s="198">
        <f t="shared" ref="A253:A254" si="82">A252+1</f>
        <v>155</v>
      </c>
      <c r="B253" s="14" t="s">
        <v>374</v>
      </c>
      <c r="C253" s="199">
        <f>D253+K253+M253+O253+Q253+S253+U253+V253+W253+X253</f>
        <v>26104767</v>
      </c>
      <c r="D253" s="199"/>
      <c r="E253" s="199"/>
      <c r="F253" s="199"/>
      <c r="G253" s="199"/>
      <c r="H253" s="199"/>
      <c r="I253" s="199"/>
      <c r="J253" s="199"/>
      <c r="K253" s="197"/>
      <c r="L253" s="199">
        <v>1300</v>
      </c>
      <c r="M253" s="199">
        <f>1099871+390*3000</f>
        <v>2269871</v>
      </c>
      <c r="N253" s="199"/>
      <c r="O253" s="199"/>
      <c r="P253" s="199">
        <v>2400</v>
      </c>
      <c r="Q253" s="199">
        <v>23834896</v>
      </c>
      <c r="R253" s="199"/>
      <c r="S253" s="199"/>
      <c r="T253" s="199"/>
      <c r="U253" s="199"/>
      <c r="V253" s="199"/>
      <c r="W253" s="199"/>
      <c r="X253" s="199"/>
      <c r="Y253" s="21"/>
      <c r="Z253" s="20"/>
    </row>
    <row r="254" spans="1:29" s="19" customFormat="1" ht="12.75" customHeight="1" x14ac:dyDescent="0.3">
      <c r="A254" s="198">
        <f t="shared" si="82"/>
        <v>156</v>
      </c>
      <c r="B254" s="14" t="s">
        <v>373</v>
      </c>
      <c r="C254" s="199">
        <f t="shared" si="81"/>
        <v>11794838</v>
      </c>
      <c r="D254" s="199"/>
      <c r="E254" s="199"/>
      <c r="F254" s="199"/>
      <c r="G254" s="199"/>
      <c r="H254" s="199"/>
      <c r="I254" s="199"/>
      <c r="J254" s="201">
        <v>5</v>
      </c>
      <c r="K254" s="197">
        <v>11765210</v>
      </c>
      <c r="L254" s="199"/>
      <c r="M254" s="199"/>
      <c r="N254" s="199"/>
      <c r="O254" s="199"/>
      <c r="P254" s="199"/>
      <c r="Q254" s="199"/>
      <c r="R254" s="199"/>
      <c r="S254" s="199"/>
      <c r="T254" s="199"/>
      <c r="U254" s="199"/>
      <c r="V254" s="199"/>
      <c r="W254" s="199"/>
      <c r="X254" s="199">
        <v>29628</v>
      </c>
      <c r="Y254" s="21"/>
      <c r="Z254" s="20"/>
    </row>
    <row r="255" spans="1:29" s="19" customFormat="1" ht="12.75" customHeight="1" x14ac:dyDescent="0.3">
      <c r="A255" s="305" t="s">
        <v>18</v>
      </c>
      <c r="B255" s="306"/>
      <c r="C255" s="199">
        <f>SUM(C251:C254)</f>
        <v>65804615</v>
      </c>
      <c r="D255" s="199"/>
      <c r="E255" s="199"/>
      <c r="F255" s="199"/>
      <c r="G255" s="199"/>
      <c r="H255" s="199"/>
      <c r="I255" s="199"/>
      <c r="J255" s="201">
        <f t="shared" ref="J255:X255" si="83">SUM(J251:J254)</f>
        <v>17</v>
      </c>
      <c r="K255" s="199">
        <f t="shared" si="83"/>
        <v>39607210</v>
      </c>
      <c r="L255" s="199">
        <f t="shared" si="83"/>
        <v>1300</v>
      </c>
      <c r="M255" s="199">
        <f t="shared" si="83"/>
        <v>2269871</v>
      </c>
      <c r="N255" s="199"/>
      <c r="O255" s="199"/>
      <c r="P255" s="199">
        <f t="shared" si="83"/>
        <v>2400</v>
      </c>
      <c r="Q255" s="199">
        <f t="shared" si="83"/>
        <v>23834896</v>
      </c>
      <c r="R255" s="199"/>
      <c r="S255" s="199"/>
      <c r="T255" s="199"/>
      <c r="U255" s="199"/>
      <c r="V255" s="199"/>
      <c r="W255" s="199"/>
      <c r="X255" s="199">
        <f t="shared" si="83"/>
        <v>92638</v>
      </c>
      <c r="Y255" s="21"/>
      <c r="Z255" s="20"/>
      <c r="AA255" s="20"/>
      <c r="AB255" s="20"/>
    </row>
    <row r="256" spans="1:29" s="19" customFormat="1" ht="12.75" customHeight="1" x14ac:dyDescent="0.3">
      <c r="A256" s="258" t="s">
        <v>52</v>
      </c>
      <c r="B256" s="259"/>
      <c r="C256" s="260"/>
      <c r="D256" s="283"/>
      <c r="E256" s="284"/>
      <c r="F256" s="284"/>
      <c r="G256" s="284"/>
      <c r="H256" s="284"/>
      <c r="I256" s="284"/>
      <c r="J256" s="284"/>
      <c r="K256" s="284"/>
      <c r="L256" s="284"/>
      <c r="M256" s="284"/>
      <c r="N256" s="284"/>
      <c r="O256" s="284"/>
      <c r="P256" s="284"/>
      <c r="Q256" s="284"/>
      <c r="R256" s="284"/>
      <c r="S256" s="284"/>
      <c r="T256" s="284"/>
      <c r="U256" s="284"/>
      <c r="V256" s="284"/>
      <c r="W256" s="284"/>
      <c r="X256" s="285"/>
      <c r="Y256" s="21"/>
      <c r="Z256" s="20"/>
    </row>
    <row r="257" spans="1:28" s="19" customFormat="1" ht="12.75" customHeight="1" x14ac:dyDescent="0.3">
      <c r="A257" s="198">
        <f>A254+1</f>
        <v>157</v>
      </c>
      <c r="B257" s="14" t="s">
        <v>375</v>
      </c>
      <c r="C257" s="199">
        <f t="shared" ref="C257:C262" si="84">D257+K257+M257+O257+Q257+S257+U257+V257+W257+X257</f>
        <v>11776123</v>
      </c>
      <c r="D257" s="199"/>
      <c r="E257" s="199"/>
      <c r="F257" s="199"/>
      <c r="G257" s="199"/>
      <c r="H257" s="199"/>
      <c r="I257" s="199"/>
      <c r="J257" s="201">
        <v>5</v>
      </c>
      <c r="K257" s="199">
        <v>11747820</v>
      </c>
      <c r="L257" s="199"/>
      <c r="M257" s="199"/>
      <c r="N257" s="199"/>
      <c r="O257" s="199"/>
      <c r="P257" s="199"/>
      <c r="Q257" s="199"/>
      <c r="R257" s="199"/>
      <c r="S257" s="199"/>
      <c r="T257" s="199"/>
      <c r="U257" s="199"/>
      <c r="V257" s="199"/>
      <c r="W257" s="199"/>
      <c r="X257" s="199">
        <v>28303</v>
      </c>
      <c r="Y257" s="21"/>
      <c r="Z257" s="20"/>
    </row>
    <row r="258" spans="1:28" s="19" customFormat="1" ht="12.75" customHeight="1" x14ac:dyDescent="0.3">
      <c r="A258" s="198">
        <f>A257+1</f>
        <v>158</v>
      </c>
      <c r="B258" s="14" t="s">
        <v>376</v>
      </c>
      <c r="C258" s="199">
        <f t="shared" si="84"/>
        <v>654120</v>
      </c>
      <c r="D258" s="199"/>
      <c r="E258" s="199"/>
      <c r="F258" s="199"/>
      <c r="G258" s="199"/>
      <c r="H258" s="199"/>
      <c r="I258" s="199"/>
      <c r="J258" s="199"/>
      <c r="K258" s="199"/>
      <c r="L258" s="199"/>
      <c r="M258" s="199"/>
      <c r="N258" s="199"/>
      <c r="O258" s="199"/>
      <c r="P258" s="199"/>
      <c r="Q258" s="199"/>
      <c r="R258" s="199"/>
      <c r="S258" s="199"/>
      <c r="T258" s="199"/>
      <c r="U258" s="199"/>
      <c r="V258" s="199"/>
      <c r="W258" s="199">
        <v>654120</v>
      </c>
      <c r="X258" s="199"/>
      <c r="Y258" s="21"/>
      <c r="Z258" s="20"/>
    </row>
    <row r="259" spans="1:28" s="19" customFormat="1" ht="12.75" customHeight="1" x14ac:dyDescent="0.3">
      <c r="A259" s="198">
        <f t="shared" ref="A259:A262" si="85">A258+1</f>
        <v>159</v>
      </c>
      <c r="B259" s="14" t="s">
        <v>378</v>
      </c>
      <c r="C259" s="199">
        <f>D259+K259+M259+O259+Q259+S259+U259+V259+W259+X259</f>
        <v>351495</v>
      </c>
      <c r="D259" s="199"/>
      <c r="E259" s="199"/>
      <c r="F259" s="199"/>
      <c r="G259" s="199"/>
      <c r="H259" s="199"/>
      <c r="I259" s="199"/>
      <c r="J259" s="199"/>
      <c r="K259" s="199"/>
      <c r="L259" s="199"/>
      <c r="M259" s="199"/>
      <c r="N259" s="199"/>
      <c r="O259" s="199"/>
      <c r="P259" s="199"/>
      <c r="Q259" s="199"/>
      <c r="R259" s="199"/>
      <c r="S259" s="199"/>
      <c r="T259" s="199"/>
      <c r="U259" s="199"/>
      <c r="V259" s="199"/>
      <c r="W259" s="199">
        <v>351495</v>
      </c>
      <c r="X259" s="199"/>
      <c r="Y259" s="21"/>
      <c r="Z259" s="20"/>
    </row>
    <row r="260" spans="1:28" s="19" customFormat="1" ht="12.75" customHeight="1" x14ac:dyDescent="0.3">
      <c r="A260" s="198">
        <f t="shared" si="85"/>
        <v>160</v>
      </c>
      <c r="B260" s="14" t="s">
        <v>379</v>
      </c>
      <c r="C260" s="199">
        <f>D260+K260+M260+O260+Q260+S260+U260+V260+W260+X260</f>
        <v>313002</v>
      </c>
      <c r="D260" s="199"/>
      <c r="E260" s="199"/>
      <c r="F260" s="199"/>
      <c r="G260" s="199"/>
      <c r="H260" s="199"/>
      <c r="I260" s="199"/>
      <c r="J260" s="199"/>
      <c r="K260" s="199"/>
      <c r="L260" s="199"/>
      <c r="M260" s="199"/>
      <c r="N260" s="199"/>
      <c r="O260" s="199"/>
      <c r="P260" s="199"/>
      <c r="Q260" s="199"/>
      <c r="R260" s="199"/>
      <c r="S260" s="199"/>
      <c r="T260" s="199"/>
      <c r="U260" s="199"/>
      <c r="V260" s="199"/>
      <c r="W260" s="199">
        <v>313002</v>
      </c>
      <c r="X260" s="199"/>
      <c r="Y260" s="21"/>
      <c r="Z260" s="20"/>
    </row>
    <row r="261" spans="1:28" s="19" customFormat="1" ht="12.75" customHeight="1" x14ac:dyDescent="0.3">
      <c r="A261" s="198">
        <f t="shared" si="85"/>
        <v>161</v>
      </c>
      <c r="B261" s="14" t="s">
        <v>380</v>
      </c>
      <c r="C261" s="199">
        <f>D261+K261+M261+O261+Q261+S261+U261+V261+W261+X261</f>
        <v>373412</v>
      </c>
      <c r="D261" s="199"/>
      <c r="E261" s="199"/>
      <c r="F261" s="199"/>
      <c r="G261" s="199"/>
      <c r="H261" s="199"/>
      <c r="I261" s="199"/>
      <c r="J261" s="199"/>
      <c r="K261" s="199"/>
      <c r="L261" s="199"/>
      <c r="M261" s="199"/>
      <c r="N261" s="199"/>
      <c r="O261" s="199"/>
      <c r="P261" s="199"/>
      <c r="Q261" s="199"/>
      <c r="R261" s="199"/>
      <c r="S261" s="199"/>
      <c r="T261" s="199"/>
      <c r="U261" s="199"/>
      <c r="V261" s="199"/>
      <c r="W261" s="199">
        <v>373412</v>
      </c>
      <c r="X261" s="199"/>
      <c r="Y261" s="21"/>
      <c r="Z261" s="20"/>
    </row>
    <row r="262" spans="1:28" s="19" customFormat="1" ht="12.75" customHeight="1" x14ac:dyDescent="0.3">
      <c r="A262" s="198">
        <f t="shared" si="85"/>
        <v>162</v>
      </c>
      <c r="B262" s="14" t="s">
        <v>377</v>
      </c>
      <c r="C262" s="199">
        <f t="shared" si="84"/>
        <v>303808</v>
      </c>
      <c r="D262" s="199"/>
      <c r="E262" s="199"/>
      <c r="F262" s="199"/>
      <c r="G262" s="199"/>
      <c r="H262" s="199"/>
      <c r="I262" s="199"/>
      <c r="J262" s="199"/>
      <c r="K262" s="199"/>
      <c r="L262" s="199"/>
      <c r="M262" s="199"/>
      <c r="N262" s="199"/>
      <c r="O262" s="199"/>
      <c r="P262" s="199"/>
      <c r="Q262" s="199"/>
      <c r="R262" s="199"/>
      <c r="S262" s="199"/>
      <c r="T262" s="199"/>
      <c r="U262" s="199"/>
      <c r="V262" s="199"/>
      <c r="W262" s="199">
        <v>303808</v>
      </c>
      <c r="X262" s="199"/>
      <c r="Y262" s="21"/>
      <c r="Z262" s="20"/>
    </row>
    <row r="263" spans="1:28" s="19" customFormat="1" ht="12.75" customHeight="1" x14ac:dyDescent="0.3">
      <c r="A263" s="305" t="s">
        <v>18</v>
      </c>
      <c r="B263" s="306"/>
      <c r="C263" s="199">
        <f>SUM(C257:C262)</f>
        <v>13771960</v>
      </c>
      <c r="D263" s="199"/>
      <c r="E263" s="199"/>
      <c r="F263" s="199"/>
      <c r="G263" s="199"/>
      <c r="H263" s="199"/>
      <c r="I263" s="199"/>
      <c r="J263" s="201">
        <f t="shared" ref="J263:X263" si="86">SUM(J257:J262)</f>
        <v>5</v>
      </c>
      <c r="K263" s="199">
        <f t="shared" si="86"/>
        <v>11747820</v>
      </c>
      <c r="L263" s="199"/>
      <c r="M263" s="199"/>
      <c r="N263" s="199"/>
      <c r="O263" s="199"/>
      <c r="P263" s="199"/>
      <c r="Q263" s="199"/>
      <c r="R263" s="199"/>
      <c r="S263" s="199"/>
      <c r="T263" s="199"/>
      <c r="U263" s="199"/>
      <c r="V263" s="199"/>
      <c r="W263" s="199">
        <f t="shared" si="86"/>
        <v>1995837</v>
      </c>
      <c r="X263" s="199">
        <f t="shared" si="86"/>
        <v>28303</v>
      </c>
      <c r="Y263" s="21"/>
      <c r="Z263" s="20"/>
      <c r="AA263" s="20"/>
      <c r="AB263" s="20"/>
    </row>
    <row r="264" spans="1:28" s="19" customFormat="1" ht="12.75" customHeight="1" x14ac:dyDescent="0.3">
      <c r="A264" s="216" t="s">
        <v>53</v>
      </c>
      <c r="B264" s="217"/>
      <c r="C264" s="218"/>
      <c r="D264" s="283"/>
      <c r="E264" s="284"/>
      <c r="F264" s="284"/>
      <c r="G264" s="284"/>
      <c r="H264" s="284"/>
      <c r="I264" s="284"/>
      <c r="J264" s="284"/>
      <c r="K264" s="284"/>
      <c r="L264" s="284"/>
      <c r="M264" s="284"/>
      <c r="N264" s="284"/>
      <c r="O264" s="284"/>
      <c r="P264" s="284"/>
      <c r="Q264" s="284"/>
      <c r="R264" s="284"/>
      <c r="S264" s="284"/>
      <c r="T264" s="284"/>
      <c r="U264" s="284"/>
      <c r="V264" s="284"/>
      <c r="W264" s="284"/>
      <c r="X264" s="285"/>
      <c r="Y264" s="21"/>
      <c r="Z264" s="20"/>
    </row>
    <row r="265" spans="1:28" s="19" customFormat="1" ht="12.75" customHeight="1" x14ac:dyDescent="0.3">
      <c r="A265" s="198">
        <f>A262+1</f>
        <v>163</v>
      </c>
      <c r="B265" s="14" t="s">
        <v>381</v>
      </c>
      <c r="C265" s="199">
        <f>D265+K265+M265+O265+Q265+S265+U265+V265+W265+X265</f>
        <v>2011996</v>
      </c>
      <c r="D265" s="199"/>
      <c r="E265" s="199"/>
      <c r="F265" s="199"/>
      <c r="G265" s="199"/>
      <c r="H265" s="199"/>
      <c r="I265" s="199"/>
      <c r="J265" s="199"/>
      <c r="K265" s="199"/>
      <c r="L265" s="199">
        <v>396</v>
      </c>
      <c r="M265" s="199">
        <v>1980000</v>
      </c>
      <c r="N265" s="199"/>
      <c r="O265" s="199"/>
      <c r="P265" s="199"/>
      <c r="Q265" s="199"/>
      <c r="R265" s="199"/>
      <c r="S265" s="199"/>
      <c r="T265" s="199"/>
      <c r="U265" s="199"/>
      <c r="V265" s="199"/>
      <c r="W265" s="199"/>
      <c r="X265" s="199">
        <v>31996</v>
      </c>
      <c r="Y265" s="21"/>
      <c r="Z265" s="20"/>
    </row>
    <row r="266" spans="1:28" s="19" customFormat="1" x14ac:dyDescent="0.3">
      <c r="A266" s="198">
        <f>A265+1</f>
        <v>164</v>
      </c>
      <c r="B266" s="14" t="s">
        <v>382</v>
      </c>
      <c r="C266" s="199">
        <f>D266+K266+M266+O266+Q266+S266+U266+V266+W266+X266</f>
        <v>2429448</v>
      </c>
      <c r="D266" s="199"/>
      <c r="E266" s="199"/>
      <c r="F266" s="199"/>
      <c r="G266" s="199"/>
      <c r="H266" s="199"/>
      <c r="I266" s="199"/>
      <c r="J266" s="199"/>
      <c r="K266" s="199"/>
      <c r="L266" s="199">
        <v>480</v>
      </c>
      <c r="M266" s="199">
        <v>2400000</v>
      </c>
      <c r="N266" s="199"/>
      <c r="O266" s="199"/>
      <c r="P266" s="199"/>
      <c r="Q266" s="199"/>
      <c r="R266" s="199"/>
      <c r="S266" s="199"/>
      <c r="T266" s="199"/>
      <c r="U266" s="199"/>
      <c r="V266" s="199"/>
      <c r="W266" s="199"/>
      <c r="X266" s="199">
        <v>29448</v>
      </c>
      <c r="Y266" s="21"/>
      <c r="Z266" s="20"/>
      <c r="AA266" s="20"/>
      <c r="AB266" s="20"/>
    </row>
    <row r="267" spans="1:28" s="19" customFormat="1" x14ac:dyDescent="0.3">
      <c r="A267" s="198">
        <f>A266+1</f>
        <v>165</v>
      </c>
      <c r="B267" s="14" t="s">
        <v>383</v>
      </c>
      <c r="C267" s="199">
        <f>D267+K267+M267+O267+Q267+S267+U267+V267+W267+X267</f>
        <v>1624180</v>
      </c>
      <c r="D267" s="199"/>
      <c r="E267" s="199"/>
      <c r="F267" s="199"/>
      <c r="G267" s="199"/>
      <c r="H267" s="199"/>
      <c r="I267" s="199"/>
      <c r="J267" s="201"/>
      <c r="K267" s="199"/>
      <c r="L267" s="199">
        <v>320</v>
      </c>
      <c r="M267" s="199">
        <v>1600000</v>
      </c>
      <c r="N267" s="199"/>
      <c r="O267" s="199"/>
      <c r="P267" s="199"/>
      <c r="Q267" s="199"/>
      <c r="R267" s="199"/>
      <c r="S267" s="199"/>
      <c r="T267" s="199"/>
      <c r="U267" s="199"/>
      <c r="V267" s="199"/>
      <c r="W267" s="199"/>
      <c r="X267" s="199">
        <v>24180</v>
      </c>
      <c r="Y267" s="21"/>
      <c r="Z267" s="20"/>
      <c r="AA267" s="20"/>
      <c r="AB267" s="20"/>
    </row>
    <row r="268" spans="1:28" s="19" customFormat="1" ht="12.75" customHeight="1" x14ac:dyDescent="0.3">
      <c r="A268" s="305" t="s">
        <v>18</v>
      </c>
      <c r="B268" s="306"/>
      <c r="C268" s="199">
        <f>SUM(C265:C267)</f>
        <v>6065624</v>
      </c>
      <c r="D268" s="199"/>
      <c r="E268" s="199"/>
      <c r="F268" s="199"/>
      <c r="G268" s="199"/>
      <c r="H268" s="199"/>
      <c r="I268" s="199"/>
      <c r="J268" s="201"/>
      <c r="K268" s="199"/>
      <c r="L268" s="199">
        <f t="shared" ref="L268:X268" si="87">SUM(L265:L267)</f>
        <v>1196</v>
      </c>
      <c r="M268" s="199">
        <f t="shared" si="87"/>
        <v>5980000</v>
      </c>
      <c r="N268" s="199"/>
      <c r="O268" s="199"/>
      <c r="P268" s="199"/>
      <c r="Q268" s="199"/>
      <c r="R268" s="199"/>
      <c r="S268" s="199"/>
      <c r="T268" s="199"/>
      <c r="U268" s="199"/>
      <c r="V268" s="199"/>
      <c r="W268" s="199"/>
      <c r="X268" s="199">
        <f t="shared" si="87"/>
        <v>85624</v>
      </c>
      <c r="Y268" s="21"/>
      <c r="Z268" s="20"/>
      <c r="AA268" s="20"/>
      <c r="AB268" s="20"/>
    </row>
    <row r="269" spans="1:28" s="19" customFormat="1" ht="12.75" customHeight="1" x14ac:dyDescent="0.3">
      <c r="A269" s="258" t="s">
        <v>54</v>
      </c>
      <c r="B269" s="260"/>
      <c r="C269" s="18">
        <f t="shared" ref="C269:X269" si="88">C255+C263+C268</f>
        <v>85642199</v>
      </c>
      <c r="D269" s="18"/>
      <c r="E269" s="18"/>
      <c r="F269" s="18"/>
      <c r="G269" s="18"/>
      <c r="H269" s="18"/>
      <c r="I269" s="18"/>
      <c r="J269" s="23">
        <f t="shared" si="88"/>
        <v>22</v>
      </c>
      <c r="K269" s="18">
        <f t="shared" si="88"/>
        <v>51355030</v>
      </c>
      <c r="L269" s="18">
        <f t="shared" si="88"/>
        <v>2496</v>
      </c>
      <c r="M269" s="18">
        <f t="shared" si="88"/>
        <v>8249871</v>
      </c>
      <c r="N269" s="18"/>
      <c r="O269" s="18"/>
      <c r="P269" s="18">
        <f t="shared" si="88"/>
        <v>2400</v>
      </c>
      <c r="Q269" s="18">
        <f t="shared" si="88"/>
        <v>23834896</v>
      </c>
      <c r="R269" s="18"/>
      <c r="S269" s="18"/>
      <c r="T269" s="18"/>
      <c r="U269" s="18"/>
      <c r="V269" s="18"/>
      <c r="W269" s="18">
        <f t="shared" si="88"/>
        <v>1995837</v>
      </c>
      <c r="X269" s="18">
        <f t="shared" si="88"/>
        <v>206565</v>
      </c>
      <c r="Y269" s="21"/>
      <c r="Z269" s="20"/>
      <c r="AA269" s="20"/>
      <c r="AB269" s="20"/>
    </row>
    <row r="270" spans="1:28" s="19" customFormat="1" ht="12.75" customHeight="1" x14ac:dyDescent="0.3">
      <c r="A270" s="300" t="s">
        <v>55</v>
      </c>
      <c r="B270" s="301"/>
      <c r="C270" s="301"/>
      <c r="D270" s="301"/>
      <c r="E270" s="301"/>
      <c r="F270" s="301"/>
      <c r="G270" s="301"/>
      <c r="H270" s="301"/>
      <c r="I270" s="301"/>
      <c r="J270" s="301"/>
      <c r="K270" s="301"/>
      <c r="L270" s="301"/>
      <c r="M270" s="301"/>
      <c r="N270" s="301"/>
      <c r="O270" s="301"/>
      <c r="P270" s="301"/>
      <c r="Q270" s="301"/>
      <c r="R270" s="301"/>
      <c r="S270" s="301"/>
      <c r="T270" s="301"/>
      <c r="U270" s="301"/>
      <c r="V270" s="301"/>
      <c r="W270" s="301"/>
      <c r="X270" s="302"/>
      <c r="Y270" s="21"/>
      <c r="Z270" s="20"/>
    </row>
    <row r="271" spans="1:28" s="19" customFormat="1" ht="12.75" customHeight="1" x14ac:dyDescent="0.3">
      <c r="A271" s="258" t="s">
        <v>56</v>
      </c>
      <c r="B271" s="259"/>
      <c r="C271" s="260"/>
      <c r="D271" s="283"/>
      <c r="E271" s="284"/>
      <c r="F271" s="284"/>
      <c r="G271" s="284"/>
      <c r="H271" s="284"/>
      <c r="I271" s="284"/>
      <c r="J271" s="284"/>
      <c r="K271" s="284"/>
      <c r="L271" s="284"/>
      <c r="M271" s="284"/>
      <c r="N271" s="284"/>
      <c r="O271" s="284"/>
      <c r="P271" s="284"/>
      <c r="Q271" s="284"/>
      <c r="R271" s="284"/>
      <c r="S271" s="284"/>
      <c r="T271" s="284"/>
      <c r="U271" s="284"/>
      <c r="V271" s="284"/>
      <c r="W271" s="284"/>
      <c r="X271" s="285"/>
      <c r="Y271" s="21"/>
      <c r="Z271" s="20"/>
    </row>
    <row r="272" spans="1:28" s="19" customFormat="1" ht="12.75" customHeight="1" x14ac:dyDescent="0.3">
      <c r="A272" s="201">
        <f>A267+1</f>
        <v>166</v>
      </c>
      <c r="B272" s="14" t="s">
        <v>384</v>
      </c>
      <c r="C272" s="199">
        <f t="shared" ref="C272:C273" si="89">D272+K272+M272+O272+Q272+S272+U272+V272+W272+X272</f>
        <v>4908352</v>
      </c>
      <c r="D272" s="199"/>
      <c r="E272" s="199"/>
      <c r="F272" s="199"/>
      <c r="G272" s="199"/>
      <c r="H272" s="199"/>
      <c r="I272" s="199"/>
      <c r="J272" s="201">
        <v>2</v>
      </c>
      <c r="K272" s="199">
        <v>4884368</v>
      </c>
      <c r="L272" s="199"/>
      <c r="M272" s="199"/>
      <c r="N272" s="199"/>
      <c r="O272" s="199"/>
      <c r="P272" s="199"/>
      <c r="Q272" s="199"/>
      <c r="R272" s="199"/>
      <c r="S272" s="199"/>
      <c r="T272" s="199"/>
      <c r="U272" s="199"/>
      <c r="V272" s="199"/>
      <c r="W272" s="199"/>
      <c r="X272" s="199">
        <v>23984</v>
      </c>
      <c r="Y272" s="21"/>
      <c r="Z272" s="20"/>
    </row>
    <row r="273" spans="1:29" s="19" customFormat="1" ht="12.75" customHeight="1" x14ac:dyDescent="0.3">
      <c r="A273" s="201">
        <f>A272+1</f>
        <v>167</v>
      </c>
      <c r="B273" s="14" t="s">
        <v>385</v>
      </c>
      <c r="C273" s="199">
        <f t="shared" si="89"/>
        <v>9788897</v>
      </c>
      <c r="D273" s="199"/>
      <c r="E273" s="199"/>
      <c r="F273" s="199"/>
      <c r="G273" s="199"/>
      <c r="H273" s="199"/>
      <c r="I273" s="199"/>
      <c r="J273" s="201">
        <v>4</v>
      </c>
      <c r="K273" s="199">
        <v>9760853</v>
      </c>
      <c r="L273" s="199"/>
      <c r="M273" s="199"/>
      <c r="N273" s="199"/>
      <c r="O273" s="199"/>
      <c r="P273" s="199"/>
      <c r="Q273" s="199"/>
      <c r="R273" s="199"/>
      <c r="S273" s="199"/>
      <c r="T273" s="199"/>
      <c r="U273" s="199"/>
      <c r="V273" s="199"/>
      <c r="W273" s="199"/>
      <c r="X273" s="199">
        <v>28044</v>
      </c>
      <c r="Y273" s="21"/>
      <c r="Z273" s="20"/>
    </row>
    <row r="274" spans="1:29" s="19" customFormat="1" ht="12.75" customHeight="1" x14ac:dyDescent="0.3">
      <c r="A274" s="305" t="s">
        <v>18</v>
      </c>
      <c r="B274" s="306"/>
      <c r="C274" s="197">
        <f>SUM(C272:C273)</f>
        <v>14697249</v>
      </c>
      <c r="D274" s="197"/>
      <c r="E274" s="197"/>
      <c r="F274" s="197"/>
      <c r="G274" s="197"/>
      <c r="H274" s="197"/>
      <c r="I274" s="197"/>
      <c r="J274" s="198">
        <f t="shared" ref="J274:X274" si="90">SUM(J272:J273)</f>
        <v>6</v>
      </c>
      <c r="K274" s="197">
        <f t="shared" si="90"/>
        <v>14645221</v>
      </c>
      <c r="L274" s="197"/>
      <c r="M274" s="197"/>
      <c r="N274" s="197"/>
      <c r="O274" s="197"/>
      <c r="P274" s="197"/>
      <c r="Q274" s="197"/>
      <c r="R274" s="197"/>
      <c r="S274" s="197"/>
      <c r="T274" s="197"/>
      <c r="U274" s="197"/>
      <c r="V274" s="197"/>
      <c r="W274" s="197"/>
      <c r="X274" s="197">
        <f t="shared" si="90"/>
        <v>52028</v>
      </c>
      <c r="Y274" s="21"/>
      <c r="Z274" s="20"/>
      <c r="AA274" s="20"/>
      <c r="AB274" s="20"/>
    </row>
    <row r="275" spans="1:29" s="19" customFormat="1" ht="12.75" customHeight="1" x14ac:dyDescent="0.3">
      <c r="A275" s="258" t="s">
        <v>57</v>
      </c>
      <c r="B275" s="259"/>
      <c r="C275" s="260"/>
      <c r="D275" s="283"/>
      <c r="E275" s="284"/>
      <c r="F275" s="284"/>
      <c r="G275" s="284"/>
      <c r="H275" s="284"/>
      <c r="I275" s="284"/>
      <c r="J275" s="284"/>
      <c r="K275" s="284"/>
      <c r="L275" s="284"/>
      <c r="M275" s="284"/>
      <c r="N275" s="284"/>
      <c r="O275" s="284"/>
      <c r="P275" s="284"/>
      <c r="Q275" s="284"/>
      <c r="R275" s="284"/>
      <c r="S275" s="284"/>
      <c r="T275" s="284"/>
      <c r="U275" s="284"/>
      <c r="V275" s="284"/>
      <c r="W275" s="284"/>
      <c r="X275" s="285"/>
      <c r="Y275" s="21"/>
      <c r="Z275" s="20"/>
    </row>
    <row r="276" spans="1:29" s="19" customFormat="1" ht="12.75" customHeight="1" x14ac:dyDescent="0.25">
      <c r="A276" s="201">
        <f>A273+1</f>
        <v>168</v>
      </c>
      <c r="B276" s="22" t="s">
        <v>386</v>
      </c>
      <c r="C276" s="199">
        <f>D276+K276+M276+O276+Q276+S276+U276+V276+W276+X276</f>
        <v>488569</v>
      </c>
      <c r="D276" s="199"/>
      <c r="E276" s="199"/>
      <c r="F276" s="199"/>
      <c r="G276" s="199"/>
      <c r="H276" s="199"/>
      <c r="I276" s="199"/>
      <c r="J276" s="199"/>
      <c r="K276" s="199"/>
      <c r="L276" s="199"/>
      <c r="M276" s="199"/>
      <c r="N276" s="199"/>
      <c r="O276" s="199"/>
      <c r="P276" s="199"/>
      <c r="Q276" s="199"/>
      <c r="R276" s="199"/>
      <c r="S276" s="199"/>
      <c r="T276" s="199"/>
      <c r="U276" s="199"/>
      <c r="V276" s="199"/>
      <c r="W276" s="197">
        <v>488569</v>
      </c>
      <c r="X276" s="197"/>
      <c r="Y276" s="21"/>
      <c r="Z276" s="20"/>
    </row>
    <row r="277" spans="1:29" s="19" customFormat="1" ht="12.75" customHeight="1" x14ac:dyDescent="0.25">
      <c r="A277" s="201">
        <f>A276+1</f>
        <v>169</v>
      </c>
      <c r="B277" s="22" t="s">
        <v>58</v>
      </c>
      <c r="C277" s="199">
        <f>D277+K277+M277+O277+Q277+S277+U277+V277+W277+X277</f>
        <v>489792</v>
      </c>
      <c r="D277" s="199"/>
      <c r="E277" s="199"/>
      <c r="F277" s="199"/>
      <c r="G277" s="199"/>
      <c r="H277" s="199"/>
      <c r="I277" s="199"/>
      <c r="J277" s="199"/>
      <c r="K277" s="199"/>
      <c r="L277" s="199"/>
      <c r="M277" s="199"/>
      <c r="N277" s="199"/>
      <c r="O277" s="199"/>
      <c r="P277" s="199"/>
      <c r="Q277" s="199"/>
      <c r="R277" s="199"/>
      <c r="S277" s="199"/>
      <c r="T277" s="199"/>
      <c r="U277" s="199"/>
      <c r="V277" s="199"/>
      <c r="W277" s="199">
        <v>489792</v>
      </c>
      <c r="X277" s="199"/>
      <c r="Y277" s="21"/>
      <c r="Z277" s="20"/>
    </row>
    <row r="278" spans="1:29" s="19" customFormat="1" ht="12.75" customHeight="1" x14ac:dyDescent="0.3">
      <c r="A278" s="305" t="s">
        <v>18</v>
      </c>
      <c r="B278" s="306"/>
      <c r="C278" s="197">
        <f>SUM(C276:C277)</f>
        <v>978361</v>
      </c>
      <c r="D278" s="197"/>
      <c r="E278" s="197"/>
      <c r="F278" s="197"/>
      <c r="G278" s="197"/>
      <c r="H278" s="197"/>
      <c r="I278" s="197"/>
      <c r="J278" s="197"/>
      <c r="K278" s="197"/>
      <c r="L278" s="197"/>
      <c r="M278" s="197"/>
      <c r="N278" s="197"/>
      <c r="O278" s="197"/>
      <c r="P278" s="197"/>
      <c r="Q278" s="197"/>
      <c r="R278" s="197"/>
      <c r="S278" s="197"/>
      <c r="T278" s="197"/>
      <c r="U278" s="197"/>
      <c r="V278" s="197"/>
      <c r="W278" s="197">
        <f>SUM(W276:W277)</f>
        <v>978361</v>
      </c>
      <c r="X278" s="197"/>
      <c r="Y278" s="21"/>
      <c r="Z278" s="20"/>
      <c r="AA278" s="20"/>
      <c r="AB278" s="20"/>
    </row>
    <row r="279" spans="1:29" s="19" customFormat="1" ht="12.75" customHeight="1" x14ac:dyDescent="0.3">
      <c r="A279" s="258" t="s">
        <v>59</v>
      </c>
      <c r="B279" s="260"/>
      <c r="C279" s="18">
        <f>C274+C278</f>
        <v>15675610</v>
      </c>
      <c r="D279" s="18"/>
      <c r="E279" s="18"/>
      <c r="F279" s="18"/>
      <c r="G279" s="18"/>
      <c r="H279" s="18"/>
      <c r="I279" s="18"/>
      <c r="J279" s="23">
        <f t="shared" ref="J279:X279" si="91">J274+J278</f>
        <v>6</v>
      </c>
      <c r="K279" s="18">
        <f t="shared" si="91"/>
        <v>14645221</v>
      </c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>
        <f t="shared" si="91"/>
        <v>978361</v>
      </c>
      <c r="X279" s="18">
        <f t="shared" si="91"/>
        <v>52028</v>
      </c>
      <c r="Y279" s="21"/>
      <c r="Z279" s="20"/>
      <c r="AA279" s="151"/>
      <c r="AB279" s="151"/>
      <c r="AC279" s="10"/>
    </row>
    <row r="280" spans="1:29" s="19" customFormat="1" ht="12.75" customHeight="1" x14ac:dyDescent="0.3">
      <c r="A280" s="300" t="s">
        <v>163</v>
      </c>
      <c r="B280" s="301"/>
      <c r="C280" s="301"/>
      <c r="D280" s="301"/>
      <c r="E280" s="301"/>
      <c r="F280" s="301"/>
      <c r="G280" s="301"/>
      <c r="H280" s="301"/>
      <c r="I280" s="301"/>
      <c r="J280" s="301"/>
      <c r="K280" s="301"/>
      <c r="L280" s="301"/>
      <c r="M280" s="301"/>
      <c r="N280" s="301"/>
      <c r="O280" s="301"/>
      <c r="P280" s="301"/>
      <c r="Q280" s="301"/>
      <c r="R280" s="301"/>
      <c r="S280" s="301"/>
      <c r="T280" s="301"/>
      <c r="U280" s="301"/>
      <c r="V280" s="301"/>
      <c r="W280" s="301"/>
      <c r="X280" s="302"/>
      <c r="Y280" s="21"/>
      <c r="Z280" s="20"/>
      <c r="AA280" s="10"/>
      <c r="AB280" s="10"/>
    </row>
    <row r="281" spans="1:29" s="19" customFormat="1" ht="12.75" customHeight="1" x14ac:dyDescent="0.3">
      <c r="A281" s="258" t="s">
        <v>164</v>
      </c>
      <c r="B281" s="259"/>
      <c r="C281" s="260"/>
      <c r="D281" s="283"/>
      <c r="E281" s="284"/>
      <c r="F281" s="284"/>
      <c r="G281" s="284"/>
      <c r="H281" s="284"/>
      <c r="I281" s="284"/>
      <c r="J281" s="284"/>
      <c r="K281" s="284"/>
      <c r="L281" s="284"/>
      <c r="M281" s="284"/>
      <c r="N281" s="284"/>
      <c r="O281" s="284"/>
      <c r="P281" s="284"/>
      <c r="Q281" s="284"/>
      <c r="R281" s="284"/>
      <c r="S281" s="284"/>
      <c r="T281" s="284"/>
      <c r="U281" s="284"/>
      <c r="V281" s="284"/>
      <c r="W281" s="284"/>
      <c r="X281" s="285"/>
      <c r="Y281" s="21"/>
      <c r="Z281" s="20"/>
      <c r="AA281" s="10"/>
      <c r="AB281" s="10"/>
    </row>
    <row r="282" spans="1:29" s="19" customFormat="1" ht="12.75" customHeight="1" x14ac:dyDescent="0.3">
      <c r="A282" s="198">
        <f>A277+1</f>
        <v>170</v>
      </c>
      <c r="B282" s="14" t="s">
        <v>387</v>
      </c>
      <c r="C282" s="199">
        <f>D282+K282+M282+O282+Q282+S282+U282+V282+W282+X282</f>
        <v>290000</v>
      </c>
      <c r="D282" s="199"/>
      <c r="E282" s="199"/>
      <c r="F282" s="199"/>
      <c r="G282" s="199"/>
      <c r="H282" s="199"/>
      <c r="I282" s="199"/>
      <c r="J282" s="199"/>
      <c r="K282" s="199"/>
      <c r="L282" s="199"/>
      <c r="M282" s="199"/>
      <c r="N282" s="199"/>
      <c r="O282" s="199"/>
      <c r="P282" s="199"/>
      <c r="Q282" s="199"/>
      <c r="R282" s="199"/>
      <c r="S282" s="199"/>
      <c r="T282" s="199"/>
      <c r="U282" s="199"/>
      <c r="V282" s="197"/>
      <c r="W282" s="197">
        <v>290000</v>
      </c>
      <c r="X282" s="197"/>
      <c r="Y282" s="21"/>
      <c r="Z282" s="20"/>
      <c r="AA282" s="10"/>
      <c r="AB282" s="10"/>
    </row>
    <row r="283" spans="1:29" s="19" customFormat="1" ht="12.75" customHeight="1" x14ac:dyDescent="0.3">
      <c r="A283" s="198">
        <f>A282+1</f>
        <v>171</v>
      </c>
      <c r="B283" s="14" t="s">
        <v>388</v>
      </c>
      <c r="C283" s="199">
        <f>D283+K283+M283+O283+Q283+S283+U283+V283+W283+X283</f>
        <v>330000</v>
      </c>
      <c r="D283" s="199"/>
      <c r="E283" s="199"/>
      <c r="F283" s="199"/>
      <c r="G283" s="199"/>
      <c r="H283" s="199"/>
      <c r="I283" s="199"/>
      <c r="J283" s="199"/>
      <c r="K283" s="199"/>
      <c r="L283" s="199"/>
      <c r="M283" s="199"/>
      <c r="N283" s="199"/>
      <c r="O283" s="199"/>
      <c r="P283" s="199"/>
      <c r="Q283" s="199"/>
      <c r="R283" s="199"/>
      <c r="S283" s="199"/>
      <c r="T283" s="199"/>
      <c r="U283" s="199"/>
      <c r="V283" s="197"/>
      <c r="W283" s="197">
        <v>330000</v>
      </c>
      <c r="X283" s="197"/>
      <c r="Y283" s="21"/>
      <c r="Z283" s="20"/>
      <c r="AA283" s="10"/>
      <c r="AB283" s="10"/>
    </row>
    <row r="284" spans="1:29" s="19" customFormat="1" ht="12.75" customHeight="1" x14ac:dyDescent="0.3">
      <c r="A284" s="198">
        <f t="shared" ref="A284:A290" si="92">A283+1</f>
        <v>172</v>
      </c>
      <c r="B284" s="14" t="s">
        <v>389</v>
      </c>
      <c r="C284" s="199">
        <f>D284+K284+M284+O284+Q284+S284+U284+V284+W284+X284</f>
        <v>3690461</v>
      </c>
      <c r="D284" s="199"/>
      <c r="E284" s="199"/>
      <c r="F284" s="199"/>
      <c r="G284" s="199"/>
      <c r="H284" s="199"/>
      <c r="I284" s="199"/>
      <c r="J284" s="199"/>
      <c r="K284" s="199"/>
      <c r="L284" s="199">
        <v>656</v>
      </c>
      <c r="M284" s="199">
        <v>3280000</v>
      </c>
      <c r="N284" s="199"/>
      <c r="O284" s="199"/>
      <c r="P284" s="199"/>
      <c r="Q284" s="62"/>
      <c r="R284" s="199"/>
      <c r="S284" s="199"/>
      <c r="T284" s="199"/>
      <c r="U284" s="199"/>
      <c r="V284" s="197"/>
      <c r="W284" s="197">
        <v>383481</v>
      </c>
      <c r="X284" s="197">
        <v>26980</v>
      </c>
      <c r="Y284" s="21"/>
      <c r="Z284" s="20"/>
      <c r="AA284" s="10"/>
      <c r="AB284" s="10"/>
    </row>
    <row r="285" spans="1:29" s="19" customFormat="1" ht="12.75" customHeight="1" x14ac:dyDescent="0.3">
      <c r="A285" s="198">
        <f t="shared" si="92"/>
        <v>173</v>
      </c>
      <c r="B285" s="14" t="s">
        <v>390</v>
      </c>
      <c r="C285" s="199">
        <f>D285+K285+M285+O285+Q285+S285+U285+V285+W285+X285</f>
        <v>2849845</v>
      </c>
      <c r="D285" s="199"/>
      <c r="E285" s="199"/>
      <c r="F285" s="199"/>
      <c r="G285" s="199"/>
      <c r="H285" s="199"/>
      <c r="I285" s="199"/>
      <c r="J285" s="199"/>
      <c r="K285" s="199"/>
      <c r="L285" s="199">
        <v>943.4</v>
      </c>
      <c r="M285" s="199">
        <v>2830200</v>
      </c>
      <c r="N285" s="199"/>
      <c r="O285" s="199"/>
      <c r="P285" s="199"/>
      <c r="Q285" s="199"/>
      <c r="R285" s="199"/>
      <c r="S285" s="199"/>
      <c r="T285" s="199"/>
      <c r="U285" s="199"/>
      <c r="V285" s="197"/>
      <c r="W285" s="197"/>
      <c r="X285" s="197">
        <v>19645</v>
      </c>
      <c r="Y285" s="21"/>
      <c r="Z285" s="20"/>
      <c r="AA285" s="10"/>
      <c r="AB285" s="10"/>
    </row>
    <row r="286" spans="1:29" s="19" customFormat="1" ht="12.75" customHeight="1" x14ac:dyDescent="0.3">
      <c r="A286" s="198">
        <f t="shared" si="92"/>
        <v>174</v>
      </c>
      <c r="B286" s="14" t="s">
        <v>391</v>
      </c>
      <c r="C286" s="199">
        <f>D286+K286+M286+O286+Q286+S286+U286+V286+W286+X286</f>
        <v>2771982</v>
      </c>
      <c r="D286" s="199"/>
      <c r="E286" s="199"/>
      <c r="F286" s="199"/>
      <c r="G286" s="199"/>
      <c r="H286" s="199"/>
      <c r="I286" s="199"/>
      <c r="J286" s="199"/>
      <c r="K286" s="199"/>
      <c r="L286" s="199">
        <v>916</v>
      </c>
      <c r="M286" s="199">
        <v>2748000</v>
      </c>
      <c r="N286" s="199"/>
      <c r="O286" s="199"/>
      <c r="P286" s="199"/>
      <c r="Q286" s="199"/>
      <c r="R286" s="199"/>
      <c r="S286" s="199"/>
      <c r="T286" s="199"/>
      <c r="U286" s="199"/>
      <c r="V286" s="197"/>
      <c r="W286" s="197"/>
      <c r="X286" s="197">
        <v>23982</v>
      </c>
      <c r="Y286" s="21"/>
      <c r="Z286" s="20"/>
      <c r="AA286" s="10"/>
      <c r="AB286" s="10"/>
    </row>
    <row r="287" spans="1:29" s="19" customFormat="1" x14ac:dyDescent="0.3">
      <c r="A287" s="198">
        <f t="shared" si="92"/>
        <v>175</v>
      </c>
      <c r="B287" s="14" t="s">
        <v>392</v>
      </c>
      <c r="C287" s="199">
        <f t="shared" ref="C287:C290" si="93">D287+K287+M287+O287+Q287+S287+U287+V287+W287+X287</f>
        <v>725915</v>
      </c>
      <c r="D287" s="199"/>
      <c r="E287" s="199"/>
      <c r="F287" s="199"/>
      <c r="G287" s="199"/>
      <c r="H287" s="199"/>
      <c r="I287" s="199"/>
      <c r="J287" s="199"/>
      <c r="K287" s="199"/>
      <c r="L287" s="199"/>
      <c r="M287" s="199"/>
      <c r="N287" s="199"/>
      <c r="O287" s="199"/>
      <c r="P287" s="199"/>
      <c r="Q287" s="199"/>
      <c r="R287" s="199"/>
      <c r="S287" s="199"/>
      <c r="T287" s="199"/>
      <c r="U287" s="199"/>
      <c r="V287" s="197"/>
      <c r="W287" s="197">
        <v>725915</v>
      </c>
      <c r="X287" s="197"/>
      <c r="Y287" s="21"/>
      <c r="Z287" s="20"/>
      <c r="AA287" s="20"/>
      <c r="AB287" s="20"/>
    </row>
    <row r="288" spans="1:29" s="19" customFormat="1" ht="12.75" customHeight="1" x14ac:dyDescent="0.3">
      <c r="A288" s="198">
        <f t="shared" si="92"/>
        <v>176</v>
      </c>
      <c r="B288" s="14" t="s">
        <v>393</v>
      </c>
      <c r="C288" s="199">
        <f>D288+K288+M288+O288+Q288+S288+U288+V288+W288+X288</f>
        <v>2762156</v>
      </c>
      <c r="D288" s="199"/>
      <c r="E288" s="199"/>
      <c r="F288" s="199"/>
      <c r="G288" s="199"/>
      <c r="H288" s="199"/>
      <c r="I288" s="199"/>
      <c r="J288" s="199"/>
      <c r="K288" s="199"/>
      <c r="L288" s="199">
        <v>429</v>
      </c>
      <c r="M288" s="199">
        <v>2145000</v>
      </c>
      <c r="N288" s="199"/>
      <c r="O288" s="199"/>
      <c r="P288" s="199"/>
      <c r="Q288" s="199"/>
      <c r="R288" s="199"/>
      <c r="S288" s="199"/>
      <c r="T288" s="199"/>
      <c r="U288" s="199"/>
      <c r="V288" s="197"/>
      <c r="W288" s="199">
        <v>589045</v>
      </c>
      <c r="X288" s="199">
        <v>28111</v>
      </c>
      <c r="Y288" s="21"/>
      <c r="Z288" s="20"/>
      <c r="AA288" s="10"/>
      <c r="AB288" s="10"/>
    </row>
    <row r="289" spans="1:28" s="19" customFormat="1" ht="12.75" customHeight="1" x14ac:dyDescent="0.3">
      <c r="A289" s="198">
        <f t="shared" si="92"/>
        <v>177</v>
      </c>
      <c r="B289" s="14" t="s">
        <v>394</v>
      </c>
      <c r="C289" s="199">
        <f t="shared" si="93"/>
        <v>814506</v>
      </c>
      <c r="D289" s="199"/>
      <c r="E289" s="199"/>
      <c r="F289" s="199"/>
      <c r="G289" s="199"/>
      <c r="H289" s="199"/>
      <c r="I289" s="199"/>
      <c r="J289" s="197"/>
      <c r="K289" s="199"/>
      <c r="L289" s="199"/>
      <c r="M289" s="199"/>
      <c r="N289" s="197"/>
      <c r="O289" s="199"/>
      <c r="P289" s="199"/>
      <c r="Q289" s="199"/>
      <c r="R289" s="199"/>
      <c r="S289" s="199"/>
      <c r="T289" s="199"/>
      <c r="U289" s="199"/>
      <c r="V289" s="197"/>
      <c r="W289" s="197">
        <v>814506</v>
      </c>
      <c r="X289" s="197"/>
      <c r="Y289" s="21"/>
      <c r="Z289" s="20"/>
      <c r="AA289" s="10"/>
      <c r="AB289" s="10"/>
    </row>
    <row r="290" spans="1:28" s="19" customFormat="1" ht="12.75" customHeight="1" x14ac:dyDescent="0.3">
      <c r="A290" s="198">
        <f t="shared" si="92"/>
        <v>178</v>
      </c>
      <c r="B290" s="14" t="s">
        <v>395</v>
      </c>
      <c r="C290" s="199">
        <f t="shared" si="93"/>
        <v>330000</v>
      </c>
      <c r="D290" s="199"/>
      <c r="E290" s="199"/>
      <c r="F290" s="199"/>
      <c r="G290" s="199"/>
      <c r="H290" s="199"/>
      <c r="I290" s="199"/>
      <c r="J290" s="199"/>
      <c r="K290" s="199"/>
      <c r="L290" s="199"/>
      <c r="M290" s="199"/>
      <c r="N290" s="199"/>
      <c r="O290" s="199"/>
      <c r="P290" s="199"/>
      <c r="Q290" s="199"/>
      <c r="R290" s="199"/>
      <c r="S290" s="199"/>
      <c r="T290" s="199"/>
      <c r="U290" s="199"/>
      <c r="V290" s="197"/>
      <c r="W290" s="197">
        <v>330000</v>
      </c>
      <c r="X290" s="197"/>
      <c r="Y290" s="21"/>
      <c r="Z290" s="20"/>
      <c r="AA290" s="10"/>
      <c r="AB290" s="10"/>
    </row>
    <row r="291" spans="1:28" s="19" customFormat="1" ht="12.75" customHeight="1" x14ac:dyDescent="0.3">
      <c r="A291" s="305" t="s">
        <v>18</v>
      </c>
      <c r="B291" s="306"/>
      <c r="C291" s="199">
        <f>SUM(C282:C290)</f>
        <v>14564865</v>
      </c>
      <c r="D291" s="199"/>
      <c r="E291" s="199"/>
      <c r="F291" s="199"/>
      <c r="G291" s="199"/>
      <c r="H291" s="199"/>
      <c r="I291" s="199"/>
      <c r="J291" s="199"/>
      <c r="K291" s="199"/>
      <c r="L291" s="199">
        <f t="shared" ref="L291:X291" si="94">SUM(L282:L290)</f>
        <v>2944.4</v>
      </c>
      <c r="M291" s="199">
        <f t="shared" si="94"/>
        <v>11003200</v>
      </c>
      <c r="N291" s="199"/>
      <c r="O291" s="199"/>
      <c r="P291" s="199"/>
      <c r="Q291" s="199"/>
      <c r="R291" s="199"/>
      <c r="S291" s="199"/>
      <c r="T291" s="199"/>
      <c r="U291" s="199"/>
      <c r="V291" s="199"/>
      <c r="W291" s="199">
        <f t="shared" si="94"/>
        <v>3462947</v>
      </c>
      <c r="X291" s="199">
        <f t="shared" si="94"/>
        <v>98718</v>
      </c>
      <c r="Y291" s="21"/>
      <c r="Z291" s="20"/>
      <c r="AA291" s="20"/>
      <c r="AB291" s="20"/>
    </row>
    <row r="292" spans="1:28" s="19" customFormat="1" ht="12.75" customHeight="1" x14ac:dyDescent="0.3">
      <c r="A292" s="258" t="s">
        <v>165</v>
      </c>
      <c r="B292" s="259"/>
      <c r="C292" s="260"/>
      <c r="D292" s="283"/>
      <c r="E292" s="284"/>
      <c r="F292" s="284"/>
      <c r="G292" s="284"/>
      <c r="H292" s="284"/>
      <c r="I292" s="284"/>
      <c r="J292" s="284"/>
      <c r="K292" s="284"/>
      <c r="L292" s="284"/>
      <c r="M292" s="284"/>
      <c r="N292" s="284"/>
      <c r="O292" s="284"/>
      <c r="P292" s="284"/>
      <c r="Q292" s="284"/>
      <c r="R292" s="284"/>
      <c r="S292" s="284"/>
      <c r="T292" s="284"/>
      <c r="U292" s="284"/>
      <c r="V292" s="284"/>
      <c r="W292" s="284"/>
      <c r="X292" s="285"/>
      <c r="Y292" s="21"/>
      <c r="Z292" s="20"/>
      <c r="AA292" s="10"/>
      <c r="AB292" s="10"/>
    </row>
    <row r="293" spans="1:28" s="19" customFormat="1" x14ac:dyDescent="0.3">
      <c r="A293" s="198">
        <f>A290+1</f>
        <v>179</v>
      </c>
      <c r="B293" s="14" t="s">
        <v>396</v>
      </c>
      <c r="C293" s="199">
        <f>D293+K293+M293+O293+Q293+S293+U293+V293+W293+X293</f>
        <v>7181855</v>
      </c>
      <c r="D293" s="199"/>
      <c r="E293" s="199"/>
      <c r="F293" s="199"/>
      <c r="G293" s="199"/>
      <c r="H293" s="199"/>
      <c r="I293" s="199"/>
      <c r="J293" s="197"/>
      <c r="K293" s="199"/>
      <c r="L293" s="199">
        <v>697</v>
      </c>
      <c r="M293" s="199">
        <v>3485000</v>
      </c>
      <c r="N293" s="197"/>
      <c r="O293" s="199"/>
      <c r="P293" s="199">
        <v>525</v>
      </c>
      <c r="Q293" s="199">
        <v>3675000</v>
      </c>
      <c r="R293" s="199"/>
      <c r="S293" s="199"/>
      <c r="T293" s="199"/>
      <c r="U293" s="199"/>
      <c r="V293" s="197"/>
      <c r="W293" s="199"/>
      <c r="X293" s="199">
        <v>21855</v>
      </c>
      <c r="Y293" s="21"/>
      <c r="Z293" s="20"/>
      <c r="AA293" s="20"/>
      <c r="AB293" s="20"/>
    </row>
    <row r="294" spans="1:28" s="19" customFormat="1" x14ac:dyDescent="0.3">
      <c r="A294" s="198">
        <f>A293+1</f>
        <v>180</v>
      </c>
      <c r="B294" s="14" t="s">
        <v>397</v>
      </c>
      <c r="C294" s="199">
        <f t="shared" ref="C294" si="95">D294+K294+M294+O294+Q294+S294+U294+V294+W294+X294</f>
        <v>3689527</v>
      </c>
      <c r="D294" s="199"/>
      <c r="E294" s="199"/>
      <c r="F294" s="199"/>
      <c r="G294" s="199"/>
      <c r="H294" s="199"/>
      <c r="I294" s="199"/>
      <c r="J294" s="197"/>
      <c r="K294" s="199"/>
      <c r="L294" s="199"/>
      <c r="M294" s="199"/>
      <c r="N294" s="197"/>
      <c r="O294" s="199"/>
      <c r="P294" s="199">
        <v>525</v>
      </c>
      <c r="Q294" s="199">
        <v>3675000</v>
      </c>
      <c r="R294" s="199"/>
      <c r="S294" s="199"/>
      <c r="T294" s="199"/>
      <c r="U294" s="199"/>
      <c r="V294" s="197"/>
      <c r="W294" s="199"/>
      <c r="X294" s="199">
        <v>14527</v>
      </c>
      <c r="Y294" s="21"/>
      <c r="Z294" s="20"/>
      <c r="AA294" s="20"/>
      <c r="AB294" s="20"/>
    </row>
    <row r="295" spans="1:28" s="19" customFormat="1" ht="12.75" customHeight="1" x14ac:dyDescent="0.3">
      <c r="A295" s="305" t="s">
        <v>18</v>
      </c>
      <c r="B295" s="306"/>
      <c r="C295" s="199">
        <f>SUM(C293:C294)</f>
        <v>10871382</v>
      </c>
      <c r="D295" s="199"/>
      <c r="E295" s="199"/>
      <c r="F295" s="199"/>
      <c r="G295" s="199"/>
      <c r="H295" s="199"/>
      <c r="I295" s="199"/>
      <c r="J295" s="199"/>
      <c r="K295" s="199"/>
      <c r="L295" s="199">
        <f t="shared" ref="L295:X295" si="96">SUM(L293:L294)</f>
        <v>697</v>
      </c>
      <c r="M295" s="199">
        <f t="shared" si="96"/>
        <v>3485000</v>
      </c>
      <c r="N295" s="199"/>
      <c r="O295" s="199"/>
      <c r="P295" s="199">
        <f t="shared" si="96"/>
        <v>1050</v>
      </c>
      <c r="Q295" s="199">
        <f t="shared" si="96"/>
        <v>7350000</v>
      </c>
      <c r="R295" s="199"/>
      <c r="S295" s="199"/>
      <c r="T295" s="199"/>
      <c r="U295" s="199"/>
      <c r="V295" s="199"/>
      <c r="W295" s="199"/>
      <c r="X295" s="199">
        <f t="shared" si="96"/>
        <v>36382</v>
      </c>
      <c r="Y295" s="21"/>
      <c r="Z295" s="20"/>
      <c r="AA295" s="20"/>
      <c r="AB295" s="20"/>
    </row>
    <row r="296" spans="1:28" s="19" customFormat="1" ht="12.75" customHeight="1" x14ac:dyDescent="0.3">
      <c r="A296" s="258" t="s">
        <v>166</v>
      </c>
      <c r="B296" s="259"/>
      <c r="C296" s="260"/>
      <c r="D296" s="283"/>
      <c r="E296" s="284"/>
      <c r="F296" s="284"/>
      <c r="G296" s="284"/>
      <c r="H296" s="284"/>
      <c r="I296" s="284"/>
      <c r="J296" s="284"/>
      <c r="K296" s="284"/>
      <c r="L296" s="284"/>
      <c r="M296" s="284"/>
      <c r="N296" s="284"/>
      <c r="O296" s="284"/>
      <c r="P296" s="284"/>
      <c r="Q296" s="284"/>
      <c r="R296" s="284"/>
      <c r="S296" s="284"/>
      <c r="T296" s="284"/>
      <c r="U296" s="284"/>
      <c r="V296" s="284"/>
      <c r="W296" s="284"/>
      <c r="X296" s="285"/>
      <c r="Y296" s="21"/>
      <c r="Z296" s="20"/>
      <c r="AA296" s="10"/>
      <c r="AB296" s="10"/>
    </row>
    <row r="297" spans="1:28" s="19" customFormat="1" x14ac:dyDescent="0.3">
      <c r="A297" s="201">
        <f>A294+1</f>
        <v>181</v>
      </c>
      <c r="B297" s="14" t="s">
        <v>398</v>
      </c>
      <c r="C297" s="199">
        <f>D297+K297+M297+O297+Q297+S297+U297+V297+W297+X297</f>
        <v>719268</v>
      </c>
      <c r="D297" s="199"/>
      <c r="E297" s="199"/>
      <c r="F297" s="199"/>
      <c r="G297" s="199"/>
      <c r="H297" s="199"/>
      <c r="I297" s="199"/>
      <c r="J297" s="199"/>
      <c r="K297" s="199"/>
      <c r="L297" s="199"/>
      <c r="M297" s="199"/>
      <c r="N297" s="199"/>
      <c r="O297" s="199"/>
      <c r="P297" s="199"/>
      <c r="Q297" s="199"/>
      <c r="R297" s="199"/>
      <c r="S297" s="199"/>
      <c r="T297" s="199"/>
      <c r="U297" s="199"/>
      <c r="V297" s="199"/>
      <c r="W297" s="199">
        <v>719268</v>
      </c>
      <c r="X297" s="199"/>
      <c r="Y297" s="21"/>
      <c r="Z297" s="20"/>
      <c r="AA297" s="20"/>
      <c r="AB297" s="20"/>
    </row>
    <row r="298" spans="1:28" s="19" customFormat="1" ht="12.75" customHeight="1" x14ac:dyDescent="0.3">
      <c r="A298" s="305" t="s">
        <v>18</v>
      </c>
      <c r="B298" s="306"/>
      <c r="C298" s="199">
        <f t="shared" ref="C298:W298" si="97">SUM(C297:C297)</f>
        <v>719268</v>
      </c>
      <c r="D298" s="199"/>
      <c r="E298" s="199"/>
      <c r="F298" s="199"/>
      <c r="G298" s="199"/>
      <c r="H298" s="199"/>
      <c r="I298" s="199"/>
      <c r="J298" s="199"/>
      <c r="K298" s="199"/>
      <c r="L298" s="199"/>
      <c r="M298" s="199"/>
      <c r="N298" s="199"/>
      <c r="O298" s="199"/>
      <c r="P298" s="199"/>
      <c r="Q298" s="199"/>
      <c r="R298" s="199"/>
      <c r="S298" s="199"/>
      <c r="T298" s="199"/>
      <c r="U298" s="199"/>
      <c r="V298" s="199"/>
      <c r="W298" s="199">
        <f t="shared" si="97"/>
        <v>719268</v>
      </c>
      <c r="X298" s="199"/>
      <c r="Y298" s="21"/>
      <c r="Z298" s="20"/>
      <c r="AA298" s="20"/>
      <c r="AB298" s="20"/>
    </row>
    <row r="299" spans="1:28" s="19" customFormat="1" ht="12.75" customHeight="1" x14ac:dyDescent="0.3">
      <c r="A299" s="258" t="s">
        <v>167</v>
      </c>
      <c r="B299" s="259"/>
      <c r="C299" s="260"/>
      <c r="D299" s="283"/>
      <c r="E299" s="284"/>
      <c r="F299" s="284"/>
      <c r="G299" s="284"/>
      <c r="H299" s="284"/>
      <c r="I299" s="284"/>
      <c r="J299" s="284"/>
      <c r="K299" s="284"/>
      <c r="L299" s="284"/>
      <c r="M299" s="284"/>
      <c r="N299" s="284"/>
      <c r="O299" s="284"/>
      <c r="P299" s="284"/>
      <c r="Q299" s="284"/>
      <c r="R299" s="284"/>
      <c r="S299" s="284"/>
      <c r="T299" s="284"/>
      <c r="U299" s="284"/>
      <c r="V299" s="284"/>
      <c r="W299" s="284"/>
      <c r="X299" s="285"/>
      <c r="Y299" s="21"/>
      <c r="Z299" s="20"/>
      <c r="AA299" s="10"/>
      <c r="AB299" s="10"/>
    </row>
    <row r="300" spans="1:28" s="19" customFormat="1" x14ac:dyDescent="0.3">
      <c r="A300" s="201">
        <f>A297+1</f>
        <v>182</v>
      </c>
      <c r="B300" s="14" t="s">
        <v>399</v>
      </c>
      <c r="C300" s="199">
        <f t="shared" ref="C300:C301" si="98">D300+K300+M300+O300+Q300+S300+U300+V300+W300+X300</f>
        <v>5113186</v>
      </c>
      <c r="D300" s="199">
        <f t="shared" ref="D300:D301" si="99">E300+F300+G300+H300+I300</f>
        <v>1719000</v>
      </c>
      <c r="E300" s="199">
        <v>427000</v>
      </c>
      <c r="F300" s="199">
        <v>1023000</v>
      </c>
      <c r="G300" s="100">
        <v>191000</v>
      </c>
      <c r="H300" s="199"/>
      <c r="I300" s="199">
        <v>78000</v>
      </c>
      <c r="J300" s="199"/>
      <c r="K300" s="199"/>
      <c r="L300" s="199"/>
      <c r="M300" s="199"/>
      <c r="N300" s="199"/>
      <c r="O300" s="199"/>
      <c r="P300" s="199">
        <v>480</v>
      </c>
      <c r="Q300" s="199">
        <v>3360000</v>
      </c>
      <c r="R300" s="199"/>
      <c r="S300" s="199"/>
      <c r="T300" s="199"/>
      <c r="U300" s="199"/>
      <c r="V300" s="199"/>
      <c r="W300" s="199"/>
      <c r="X300" s="199">
        <v>34186</v>
      </c>
      <c r="Y300" s="21"/>
      <c r="Z300" s="20"/>
      <c r="AA300" s="20"/>
      <c r="AB300" s="20"/>
    </row>
    <row r="301" spans="1:28" s="19" customFormat="1" x14ac:dyDescent="0.3">
      <c r="A301" s="201">
        <f>A300+1</f>
        <v>183</v>
      </c>
      <c r="B301" s="14" t="s">
        <v>400</v>
      </c>
      <c r="C301" s="199">
        <f t="shared" si="98"/>
        <v>7941064</v>
      </c>
      <c r="D301" s="199">
        <f t="shared" si="99"/>
        <v>4297000</v>
      </c>
      <c r="E301" s="199">
        <v>2639000</v>
      </c>
      <c r="F301" s="199"/>
      <c r="G301" s="199">
        <v>1180000</v>
      </c>
      <c r="H301" s="199"/>
      <c r="I301" s="199">
        <v>478000</v>
      </c>
      <c r="J301" s="199"/>
      <c r="K301" s="199"/>
      <c r="L301" s="199">
        <v>940</v>
      </c>
      <c r="M301" s="199">
        <v>2820000</v>
      </c>
      <c r="N301" s="199"/>
      <c r="O301" s="199"/>
      <c r="P301" s="199">
        <v>100</v>
      </c>
      <c r="Q301" s="199">
        <v>700000</v>
      </c>
      <c r="R301" s="199"/>
      <c r="S301" s="199"/>
      <c r="T301" s="199"/>
      <c r="U301" s="199"/>
      <c r="V301" s="199"/>
      <c r="W301" s="199"/>
      <c r="X301" s="199">
        <v>124064</v>
      </c>
      <c r="Y301" s="21"/>
      <c r="Z301" s="20"/>
      <c r="AA301" s="20"/>
      <c r="AB301" s="20"/>
    </row>
    <row r="302" spans="1:28" s="19" customFormat="1" ht="12.75" customHeight="1" x14ac:dyDescent="0.3">
      <c r="A302" s="305" t="s">
        <v>18</v>
      </c>
      <c r="B302" s="306"/>
      <c r="C302" s="199">
        <f t="shared" ref="C302:X302" si="100">SUM(C300:C301)</f>
        <v>13054250</v>
      </c>
      <c r="D302" s="199">
        <f t="shared" si="100"/>
        <v>6016000</v>
      </c>
      <c r="E302" s="199">
        <f t="shared" si="100"/>
        <v>3066000</v>
      </c>
      <c r="F302" s="199">
        <f t="shared" si="100"/>
        <v>1023000</v>
      </c>
      <c r="G302" s="199">
        <f t="shared" si="100"/>
        <v>1371000</v>
      </c>
      <c r="H302" s="199"/>
      <c r="I302" s="199">
        <f t="shared" si="100"/>
        <v>556000</v>
      </c>
      <c r="J302" s="199"/>
      <c r="K302" s="199"/>
      <c r="L302" s="199">
        <f t="shared" si="100"/>
        <v>940</v>
      </c>
      <c r="M302" s="199">
        <f t="shared" si="100"/>
        <v>2820000</v>
      </c>
      <c r="N302" s="199"/>
      <c r="O302" s="199"/>
      <c r="P302" s="199">
        <f t="shared" si="100"/>
        <v>580</v>
      </c>
      <c r="Q302" s="199">
        <f t="shared" si="100"/>
        <v>4060000</v>
      </c>
      <c r="R302" s="199"/>
      <c r="S302" s="199"/>
      <c r="T302" s="199"/>
      <c r="U302" s="199"/>
      <c r="V302" s="199"/>
      <c r="W302" s="199"/>
      <c r="X302" s="199">
        <f t="shared" si="100"/>
        <v>158250</v>
      </c>
      <c r="Y302" s="21"/>
      <c r="Z302" s="20"/>
      <c r="AA302" s="20"/>
      <c r="AB302" s="20"/>
    </row>
    <row r="303" spans="1:28" s="19" customFormat="1" ht="12.75" customHeight="1" x14ac:dyDescent="0.3">
      <c r="A303" s="216" t="s">
        <v>168</v>
      </c>
      <c r="B303" s="217"/>
      <c r="C303" s="218"/>
      <c r="D303" s="283"/>
      <c r="E303" s="284"/>
      <c r="F303" s="284"/>
      <c r="G303" s="284"/>
      <c r="H303" s="284"/>
      <c r="I303" s="284"/>
      <c r="J303" s="284"/>
      <c r="K303" s="284"/>
      <c r="L303" s="284"/>
      <c r="M303" s="284"/>
      <c r="N303" s="284"/>
      <c r="O303" s="284"/>
      <c r="P303" s="284"/>
      <c r="Q303" s="284"/>
      <c r="R303" s="284"/>
      <c r="S303" s="284"/>
      <c r="T303" s="284"/>
      <c r="U303" s="284"/>
      <c r="V303" s="284"/>
      <c r="W303" s="284"/>
      <c r="X303" s="285"/>
      <c r="Y303" s="21"/>
      <c r="Z303" s="20"/>
      <c r="AA303" s="10"/>
      <c r="AB303" s="10"/>
    </row>
    <row r="304" spans="1:28" s="19" customFormat="1" ht="12.75" customHeight="1" x14ac:dyDescent="0.3">
      <c r="A304" s="198">
        <f>A301+1</f>
        <v>184</v>
      </c>
      <c r="B304" s="14" t="s">
        <v>401</v>
      </c>
      <c r="C304" s="199">
        <f t="shared" ref="C304:C305" si="101">D304+K304+M304+O304+Q304+S304+U304+V304+W304+X304</f>
        <v>3131268</v>
      </c>
      <c r="D304" s="199"/>
      <c r="E304" s="199"/>
      <c r="F304" s="199"/>
      <c r="G304" s="199"/>
      <c r="H304" s="199"/>
      <c r="I304" s="199"/>
      <c r="J304" s="199"/>
      <c r="K304" s="199"/>
      <c r="L304" s="199">
        <v>1036</v>
      </c>
      <c r="M304" s="199">
        <v>3108000</v>
      </c>
      <c r="N304" s="199"/>
      <c r="O304" s="199"/>
      <c r="P304" s="199"/>
      <c r="Q304" s="199"/>
      <c r="R304" s="199"/>
      <c r="S304" s="199"/>
      <c r="T304" s="199"/>
      <c r="U304" s="199"/>
      <c r="V304" s="199"/>
      <c r="W304" s="199"/>
      <c r="X304" s="199">
        <v>23268</v>
      </c>
      <c r="Y304" s="21"/>
      <c r="Z304" s="20"/>
      <c r="AA304" s="10"/>
      <c r="AB304" s="10"/>
    </row>
    <row r="305" spans="1:28" s="19" customFormat="1" ht="12.75" customHeight="1" x14ac:dyDescent="0.3">
      <c r="A305" s="198">
        <f>A304+1</f>
        <v>185</v>
      </c>
      <c r="B305" s="14" t="s">
        <v>402</v>
      </c>
      <c r="C305" s="199">
        <f t="shared" si="101"/>
        <v>3587245</v>
      </c>
      <c r="D305" s="199"/>
      <c r="E305" s="199"/>
      <c r="F305" s="199"/>
      <c r="G305" s="199"/>
      <c r="H305" s="199"/>
      <c r="I305" s="199"/>
      <c r="J305" s="199"/>
      <c r="K305" s="199"/>
      <c r="L305" s="199">
        <v>1036</v>
      </c>
      <c r="M305" s="199">
        <v>3108000</v>
      </c>
      <c r="N305" s="199"/>
      <c r="O305" s="199"/>
      <c r="P305" s="199"/>
      <c r="Q305" s="199"/>
      <c r="R305" s="199"/>
      <c r="S305" s="199"/>
      <c r="T305" s="199"/>
      <c r="U305" s="199"/>
      <c r="V305" s="199"/>
      <c r="W305" s="199">
        <v>416284</v>
      </c>
      <c r="X305" s="199">
        <v>62961</v>
      </c>
      <c r="Y305" s="21"/>
      <c r="Z305" s="20"/>
      <c r="AA305" s="10"/>
      <c r="AB305" s="10"/>
    </row>
    <row r="306" spans="1:28" s="19" customFormat="1" ht="12.75" customHeight="1" x14ac:dyDescent="0.3">
      <c r="A306" s="305" t="s">
        <v>18</v>
      </c>
      <c r="B306" s="306"/>
      <c r="C306" s="199">
        <f>SUM(C304:C305)</f>
        <v>6718513</v>
      </c>
      <c r="D306" s="199"/>
      <c r="E306" s="199"/>
      <c r="F306" s="199"/>
      <c r="G306" s="199"/>
      <c r="H306" s="199"/>
      <c r="I306" s="199"/>
      <c r="J306" s="199"/>
      <c r="K306" s="199"/>
      <c r="L306" s="199">
        <f t="shared" ref="L306:X306" si="102">SUM(L304:L305)</f>
        <v>2072</v>
      </c>
      <c r="M306" s="199">
        <f t="shared" si="102"/>
        <v>6216000</v>
      </c>
      <c r="N306" s="199"/>
      <c r="O306" s="199"/>
      <c r="P306" s="199"/>
      <c r="Q306" s="199"/>
      <c r="R306" s="199"/>
      <c r="S306" s="199"/>
      <c r="T306" s="199"/>
      <c r="U306" s="199"/>
      <c r="V306" s="199"/>
      <c r="W306" s="199">
        <f t="shared" si="102"/>
        <v>416284</v>
      </c>
      <c r="X306" s="199">
        <f t="shared" si="102"/>
        <v>86229</v>
      </c>
      <c r="Y306" s="21"/>
      <c r="Z306" s="20"/>
      <c r="AA306" s="20"/>
      <c r="AB306" s="20"/>
    </row>
    <row r="307" spans="1:28" s="19" customFormat="1" ht="12.75" customHeight="1" x14ac:dyDescent="0.3">
      <c r="A307" s="216" t="s">
        <v>169</v>
      </c>
      <c r="B307" s="217"/>
      <c r="C307" s="218"/>
      <c r="D307" s="283"/>
      <c r="E307" s="284"/>
      <c r="F307" s="284"/>
      <c r="G307" s="284"/>
      <c r="H307" s="284"/>
      <c r="I307" s="284"/>
      <c r="J307" s="284"/>
      <c r="K307" s="284"/>
      <c r="L307" s="284"/>
      <c r="M307" s="284"/>
      <c r="N307" s="284"/>
      <c r="O307" s="284"/>
      <c r="P307" s="284"/>
      <c r="Q307" s="284"/>
      <c r="R307" s="284"/>
      <c r="S307" s="284"/>
      <c r="T307" s="284"/>
      <c r="U307" s="284"/>
      <c r="V307" s="284"/>
      <c r="W307" s="284"/>
      <c r="X307" s="285"/>
      <c r="Y307" s="21"/>
      <c r="Z307" s="20"/>
      <c r="AA307" s="10"/>
      <c r="AB307" s="10"/>
    </row>
    <row r="308" spans="1:28" s="19" customFormat="1" ht="12.75" customHeight="1" x14ac:dyDescent="0.3">
      <c r="A308" s="198">
        <f>A305+1</f>
        <v>186</v>
      </c>
      <c r="B308" s="14" t="s">
        <v>403</v>
      </c>
      <c r="C308" s="199">
        <f t="shared" ref="C308:C313" si="103">D308+K308+M308+O308+Q308+S308+U308+V308+W308+X308</f>
        <v>20692313</v>
      </c>
      <c r="D308" s="199"/>
      <c r="E308" s="199"/>
      <c r="F308" s="199"/>
      <c r="G308" s="199"/>
      <c r="H308" s="199"/>
      <c r="I308" s="199"/>
      <c r="J308" s="201">
        <v>8</v>
      </c>
      <c r="K308" s="199">
        <v>20651000</v>
      </c>
      <c r="L308" s="199"/>
      <c r="M308" s="199"/>
      <c r="N308" s="199"/>
      <c r="O308" s="199"/>
      <c r="P308" s="199"/>
      <c r="Q308" s="199"/>
      <c r="R308" s="199"/>
      <c r="S308" s="199"/>
      <c r="T308" s="199"/>
      <c r="U308" s="199"/>
      <c r="V308" s="199"/>
      <c r="W308" s="199"/>
      <c r="X308" s="199">
        <v>41313</v>
      </c>
      <c r="Y308" s="21"/>
      <c r="Z308" s="20"/>
      <c r="AA308" s="10"/>
      <c r="AB308" s="10"/>
    </row>
    <row r="309" spans="1:28" s="19" customFormat="1" ht="12.75" customHeight="1" x14ac:dyDescent="0.3">
      <c r="A309" s="198">
        <f>A308+1</f>
        <v>187</v>
      </c>
      <c r="B309" s="14" t="s">
        <v>404</v>
      </c>
      <c r="C309" s="199">
        <f t="shared" si="103"/>
        <v>15521193</v>
      </c>
      <c r="D309" s="199"/>
      <c r="E309" s="199"/>
      <c r="F309" s="199"/>
      <c r="G309" s="199"/>
      <c r="H309" s="199"/>
      <c r="I309" s="199"/>
      <c r="J309" s="201">
        <v>6</v>
      </c>
      <c r="K309" s="199">
        <v>15488000</v>
      </c>
      <c r="L309" s="199"/>
      <c r="M309" s="199"/>
      <c r="N309" s="199"/>
      <c r="O309" s="199"/>
      <c r="P309" s="199"/>
      <c r="Q309" s="199"/>
      <c r="R309" s="199"/>
      <c r="S309" s="199"/>
      <c r="T309" s="199"/>
      <c r="U309" s="199"/>
      <c r="V309" s="199"/>
      <c r="W309" s="199"/>
      <c r="X309" s="199">
        <v>33193</v>
      </c>
      <c r="Y309" s="21"/>
      <c r="Z309" s="20"/>
      <c r="AA309" s="10"/>
      <c r="AB309" s="10"/>
    </row>
    <row r="310" spans="1:28" s="19" customFormat="1" ht="12.75" customHeight="1" x14ac:dyDescent="0.3">
      <c r="A310" s="198">
        <f>A309+1</f>
        <v>188</v>
      </c>
      <c r="B310" s="14" t="s">
        <v>405</v>
      </c>
      <c r="C310" s="199">
        <f t="shared" si="103"/>
        <v>3468990</v>
      </c>
      <c r="D310" s="199"/>
      <c r="E310" s="199"/>
      <c r="F310" s="199"/>
      <c r="G310" s="199"/>
      <c r="H310" s="199"/>
      <c r="I310" s="199"/>
      <c r="J310" s="201">
        <v>1</v>
      </c>
      <c r="K310" s="199">
        <v>3442000</v>
      </c>
      <c r="L310" s="199"/>
      <c r="M310" s="199"/>
      <c r="N310" s="199"/>
      <c r="O310" s="199"/>
      <c r="P310" s="199"/>
      <c r="Q310" s="199"/>
      <c r="R310" s="199"/>
      <c r="S310" s="199"/>
      <c r="T310" s="199"/>
      <c r="U310" s="199"/>
      <c r="V310" s="199"/>
      <c r="W310" s="199"/>
      <c r="X310" s="199">
        <v>26990</v>
      </c>
      <c r="Y310" s="21"/>
      <c r="Z310" s="20"/>
      <c r="AA310" s="10"/>
      <c r="AB310" s="10"/>
    </row>
    <row r="311" spans="1:28" s="19" customFormat="1" ht="12.75" customHeight="1" x14ac:dyDescent="0.3">
      <c r="A311" s="198">
        <f>A310+1</f>
        <v>189</v>
      </c>
      <c r="B311" s="14" t="s">
        <v>406</v>
      </c>
      <c r="C311" s="199">
        <f t="shared" si="103"/>
        <v>3469155</v>
      </c>
      <c r="D311" s="199"/>
      <c r="E311" s="199"/>
      <c r="F311" s="199"/>
      <c r="G311" s="199"/>
      <c r="H311" s="199"/>
      <c r="I311" s="199"/>
      <c r="J311" s="201">
        <v>1</v>
      </c>
      <c r="K311" s="199">
        <v>3442000</v>
      </c>
      <c r="L311" s="199"/>
      <c r="M311" s="199"/>
      <c r="N311" s="199"/>
      <c r="O311" s="199"/>
      <c r="P311" s="199"/>
      <c r="Q311" s="199"/>
      <c r="R311" s="199"/>
      <c r="S311" s="199"/>
      <c r="T311" s="199"/>
      <c r="U311" s="199"/>
      <c r="V311" s="199"/>
      <c r="W311" s="199"/>
      <c r="X311" s="199">
        <v>27155</v>
      </c>
      <c r="Y311" s="21"/>
      <c r="Z311" s="20"/>
      <c r="AA311" s="10"/>
      <c r="AB311" s="10"/>
    </row>
    <row r="312" spans="1:28" s="19" customFormat="1" ht="12.75" customHeight="1" x14ac:dyDescent="0.3">
      <c r="A312" s="198">
        <f>A311+1</f>
        <v>190</v>
      </c>
      <c r="B312" s="14" t="s">
        <v>407</v>
      </c>
      <c r="C312" s="199">
        <f t="shared" si="103"/>
        <v>3469155</v>
      </c>
      <c r="D312" s="199"/>
      <c r="E312" s="199"/>
      <c r="F312" s="199"/>
      <c r="G312" s="199"/>
      <c r="H312" s="199"/>
      <c r="I312" s="199"/>
      <c r="J312" s="201">
        <v>1</v>
      </c>
      <c r="K312" s="199">
        <v>3442000</v>
      </c>
      <c r="L312" s="199"/>
      <c r="M312" s="199"/>
      <c r="N312" s="199"/>
      <c r="O312" s="199"/>
      <c r="P312" s="199"/>
      <c r="Q312" s="199"/>
      <c r="R312" s="199"/>
      <c r="S312" s="199"/>
      <c r="T312" s="199"/>
      <c r="U312" s="199"/>
      <c r="V312" s="199"/>
      <c r="W312" s="199"/>
      <c r="X312" s="199">
        <v>27155</v>
      </c>
      <c r="Y312" s="21"/>
      <c r="Z312" s="20"/>
      <c r="AA312" s="10"/>
      <c r="AB312" s="10"/>
    </row>
    <row r="313" spans="1:28" s="19" customFormat="1" ht="12.75" customHeight="1" x14ac:dyDescent="0.3">
      <c r="A313" s="198">
        <f>A312+1</f>
        <v>191</v>
      </c>
      <c r="B313" s="14" t="s">
        <v>408</v>
      </c>
      <c r="C313" s="199">
        <f t="shared" si="103"/>
        <v>3468990</v>
      </c>
      <c r="D313" s="199"/>
      <c r="E313" s="199"/>
      <c r="F313" s="199"/>
      <c r="G313" s="199"/>
      <c r="H313" s="199"/>
      <c r="I313" s="199"/>
      <c r="J313" s="201">
        <v>1</v>
      </c>
      <c r="K313" s="199">
        <v>3442000</v>
      </c>
      <c r="L313" s="199"/>
      <c r="M313" s="199"/>
      <c r="N313" s="199"/>
      <c r="O313" s="199"/>
      <c r="P313" s="199"/>
      <c r="Q313" s="199"/>
      <c r="R313" s="199"/>
      <c r="S313" s="199"/>
      <c r="T313" s="199"/>
      <c r="U313" s="199"/>
      <c r="V313" s="199"/>
      <c r="W313" s="199"/>
      <c r="X313" s="199">
        <v>26990</v>
      </c>
      <c r="Y313" s="21"/>
      <c r="Z313" s="20"/>
      <c r="AA313" s="10"/>
      <c r="AB313" s="10"/>
    </row>
    <row r="314" spans="1:28" s="19" customFormat="1" ht="12.75" customHeight="1" x14ac:dyDescent="0.3">
      <c r="A314" s="305" t="s">
        <v>18</v>
      </c>
      <c r="B314" s="306"/>
      <c r="C314" s="199">
        <f>SUM(C308:C313)</f>
        <v>50089796</v>
      </c>
      <c r="D314" s="199"/>
      <c r="E314" s="199"/>
      <c r="F314" s="199"/>
      <c r="G314" s="199"/>
      <c r="H314" s="199"/>
      <c r="I314" s="199"/>
      <c r="J314" s="201">
        <f t="shared" ref="J314:K314" si="104">SUM(J308:J313)</f>
        <v>18</v>
      </c>
      <c r="K314" s="199">
        <f t="shared" si="104"/>
        <v>49907000</v>
      </c>
      <c r="L314" s="199"/>
      <c r="M314" s="199"/>
      <c r="N314" s="199"/>
      <c r="O314" s="199"/>
      <c r="P314" s="199"/>
      <c r="Q314" s="199"/>
      <c r="R314" s="199"/>
      <c r="S314" s="199"/>
      <c r="T314" s="199"/>
      <c r="U314" s="199"/>
      <c r="V314" s="199"/>
      <c r="W314" s="199"/>
      <c r="X314" s="199">
        <f t="shared" ref="X314" si="105">SUM(X308:X313)</f>
        <v>182796</v>
      </c>
      <c r="Y314" s="21"/>
      <c r="Z314" s="20"/>
      <c r="AA314" s="20"/>
      <c r="AB314" s="20"/>
    </row>
    <row r="315" spans="1:28" s="19" customFormat="1" ht="12.75" customHeight="1" x14ac:dyDescent="0.3">
      <c r="A315" s="258" t="s">
        <v>170</v>
      </c>
      <c r="B315" s="259"/>
      <c r="C315" s="260"/>
      <c r="D315" s="283"/>
      <c r="E315" s="284"/>
      <c r="F315" s="284"/>
      <c r="G315" s="284"/>
      <c r="H315" s="284"/>
      <c r="I315" s="284"/>
      <c r="J315" s="284"/>
      <c r="K315" s="284"/>
      <c r="L315" s="284"/>
      <c r="M315" s="284"/>
      <c r="N315" s="284"/>
      <c r="O315" s="284"/>
      <c r="P315" s="284"/>
      <c r="Q315" s="284"/>
      <c r="R315" s="284"/>
      <c r="S315" s="284"/>
      <c r="T315" s="284"/>
      <c r="U315" s="284"/>
      <c r="V315" s="284"/>
      <c r="W315" s="284"/>
      <c r="X315" s="285"/>
      <c r="Y315" s="21"/>
      <c r="Z315" s="20"/>
      <c r="AA315" s="10"/>
      <c r="AB315" s="10"/>
    </row>
    <row r="316" spans="1:28" s="19" customFormat="1" x14ac:dyDescent="0.3">
      <c r="A316" s="201">
        <f>A313+1</f>
        <v>192</v>
      </c>
      <c r="B316" s="14" t="s">
        <v>409</v>
      </c>
      <c r="C316" s="199">
        <f>D316+K316+M316+O316+Q316+S316+U316+V316+W316+X316</f>
        <v>7991440</v>
      </c>
      <c r="D316" s="199">
        <f t="shared" ref="D316" si="106">E316+F316+G316+H316+I316</f>
        <v>2900000</v>
      </c>
      <c r="E316" s="199">
        <v>2900000</v>
      </c>
      <c r="F316" s="199"/>
      <c r="G316" s="199"/>
      <c r="H316" s="199"/>
      <c r="I316" s="199"/>
      <c r="J316" s="199"/>
      <c r="K316" s="199"/>
      <c r="L316" s="199">
        <v>1115</v>
      </c>
      <c r="M316" s="199">
        <v>3345000</v>
      </c>
      <c r="N316" s="199"/>
      <c r="O316" s="199"/>
      <c r="P316" s="199"/>
      <c r="Q316" s="199"/>
      <c r="R316" s="199"/>
      <c r="S316" s="199"/>
      <c r="T316" s="199"/>
      <c r="U316" s="199"/>
      <c r="V316" s="199"/>
      <c r="W316" s="199">
        <v>1641725</v>
      </c>
      <c r="X316" s="199">
        <v>104715</v>
      </c>
      <c r="Y316" s="21"/>
      <c r="Z316" s="20"/>
      <c r="AA316" s="20"/>
      <c r="AB316" s="20"/>
    </row>
    <row r="317" spans="1:28" s="19" customFormat="1" ht="12.75" customHeight="1" x14ac:dyDescent="0.3">
      <c r="A317" s="305" t="s">
        <v>18</v>
      </c>
      <c r="B317" s="306"/>
      <c r="C317" s="199">
        <f>SUM(C316)</f>
        <v>7991440</v>
      </c>
      <c r="D317" s="199">
        <f t="shared" ref="D317:M317" si="107">SUM(D316)</f>
        <v>2900000</v>
      </c>
      <c r="E317" s="199">
        <f t="shared" si="107"/>
        <v>2900000</v>
      </c>
      <c r="F317" s="199"/>
      <c r="G317" s="199"/>
      <c r="H317" s="199"/>
      <c r="I317" s="199"/>
      <c r="J317" s="199"/>
      <c r="K317" s="199"/>
      <c r="L317" s="199">
        <f t="shared" si="107"/>
        <v>1115</v>
      </c>
      <c r="M317" s="199">
        <f t="shared" si="107"/>
        <v>3345000</v>
      </c>
      <c r="N317" s="199"/>
      <c r="O317" s="199"/>
      <c r="P317" s="199"/>
      <c r="Q317" s="199"/>
      <c r="R317" s="199"/>
      <c r="S317" s="199"/>
      <c r="T317" s="199"/>
      <c r="U317" s="199"/>
      <c r="V317" s="199"/>
      <c r="W317" s="199">
        <f>SUM(W316)</f>
        <v>1641725</v>
      </c>
      <c r="X317" s="199">
        <f t="shared" ref="X317" si="108">SUM(X316)</f>
        <v>104715</v>
      </c>
      <c r="Y317" s="21"/>
      <c r="Z317" s="20"/>
      <c r="AA317" s="20"/>
      <c r="AB317" s="20"/>
    </row>
    <row r="318" spans="1:28" s="19" customFormat="1" ht="12.75" customHeight="1" x14ac:dyDescent="0.3">
      <c r="A318" s="258" t="s">
        <v>171</v>
      </c>
      <c r="B318" s="259"/>
      <c r="C318" s="260"/>
      <c r="D318" s="283"/>
      <c r="E318" s="284"/>
      <c r="F318" s="284"/>
      <c r="G318" s="284"/>
      <c r="H318" s="284"/>
      <c r="I318" s="284"/>
      <c r="J318" s="284"/>
      <c r="K318" s="284"/>
      <c r="L318" s="284"/>
      <c r="M318" s="284"/>
      <c r="N318" s="284"/>
      <c r="O318" s="284"/>
      <c r="P318" s="284"/>
      <c r="Q318" s="284"/>
      <c r="R318" s="284"/>
      <c r="S318" s="284"/>
      <c r="T318" s="284"/>
      <c r="U318" s="284"/>
      <c r="V318" s="284"/>
      <c r="W318" s="284"/>
      <c r="X318" s="285"/>
      <c r="Y318" s="21"/>
      <c r="Z318" s="20"/>
      <c r="AA318" s="10"/>
      <c r="AB318" s="10"/>
    </row>
    <row r="319" spans="1:28" s="19" customFormat="1" ht="12.75" customHeight="1" x14ac:dyDescent="0.3">
      <c r="A319" s="201">
        <f>A316+1</f>
        <v>193</v>
      </c>
      <c r="B319" s="14" t="s">
        <v>410</v>
      </c>
      <c r="C319" s="199">
        <f t="shared" ref="C319" si="109">D319+K319+M319+O319+Q319+S319+U319+V319+W319+X319</f>
        <v>301307</v>
      </c>
      <c r="D319" s="199"/>
      <c r="E319" s="199"/>
      <c r="F319" s="199"/>
      <c r="G319" s="199"/>
      <c r="H319" s="199"/>
      <c r="I319" s="199"/>
      <c r="J319" s="199"/>
      <c r="K319" s="197"/>
      <c r="L319" s="199"/>
      <c r="M319" s="199"/>
      <c r="N319" s="199"/>
      <c r="O319" s="199"/>
      <c r="P319" s="199"/>
      <c r="Q319" s="199"/>
      <c r="R319" s="199"/>
      <c r="S319" s="199"/>
      <c r="T319" s="199"/>
      <c r="U319" s="199"/>
      <c r="V319" s="199"/>
      <c r="W319" s="199">
        <v>301307</v>
      </c>
      <c r="X319" s="199"/>
      <c r="Y319" s="21"/>
      <c r="Z319" s="20"/>
      <c r="AA319" s="10"/>
      <c r="AB319" s="10"/>
    </row>
    <row r="320" spans="1:28" s="19" customFormat="1" ht="12.75" customHeight="1" x14ac:dyDescent="0.3">
      <c r="A320" s="305" t="s">
        <v>18</v>
      </c>
      <c r="B320" s="306"/>
      <c r="C320" s="199">
        <f>SUM(C319)</f>
        <v>301307</v>
      </c>
      <c r="D320" s="199"/>
      <c r="E320" s="199"/>
      <c r="F320" s="199"/>
      <c r="G320" s="199"/>
      <c r="H320" s="199"/>
      <c r="I320" s="199"/>
      <c r="J320" s="199"/>
      <c r="K320" s="199"/>
      <c r="L320" s="199"/>
      <c r="M320" s="199"/>
      <c r="N320" s="199"/>
      <c r="O320" s="199"/>
      <c r="P320" s="199"/>
      <c r="Q320" s="199"/>
      <c r="R320" s="199"/>
      <c r="S320" s="199"/>
      <c r="T320" s="199"/>
      <c r="U320" s="199"/>
      <c r="V320" s="199"/>
      <c r="W320" s="199">
        <f t="shared" ref="W320" si="110">SUM(W319)</f>
        <v>301307</v>
      </c>
      <c r="X320" s="199"/>
      <c r="Y320" s="21"/>
      <c r="Z320" s="20"/>
      <c r="AA320" s="20"/>
      <c r="AB320" s="20"/>
    </row>
    <row r="321" spans="1:28" s="19" customFormat="1" ht="12.75" customHeight="1" x14ac:dyDescent="0.3">
      <c r="A321" s="258" t="s">
        <v>172</v>
      </c>
      <c r="B321" s="259"/>
      <c r="C321" s="260"/>
      <c r="D321" s="283"/>
      <c r="E321" s="284"/>
      <c r="F321" s="284"/>
      <c r="G321" s="284"/>
      <c r="H321" s="284"/>
      <c r="I321" s="284"/>
      <c r="J321" s="284"/>
      <c r="K321" s="284"/>
      <c r="L321" s="284"/>
      <c r="M321" s="284"/>
      <c r="N321" s="284"/>
      <c r="O321" s="284"/>
      <c r="P321" s="284"/>
      <c r="Q321" s="284"/>
      <c r="R321" s="284"/>
      <c r="S321" s="284"/>
      <c r="T321" s="284"/>
      <c r="U321" s="284"/>
      <c r="V321" s="284"/>
      <c r="W321" s="284"/>
      <c r="X321" s="285"/>
      <c r="Y321" s="21"/>
      <c r="Z321" s="20"/>
      <c r="AA321" s="10"/>
      <c r="AB321" s="10"/>
    </row>
    <row r="322" spans="1:28" s="19" customFormat="1" ht="12.75" customHeight="1" x14ac:dyDescent="0.3">
      <c r="A322" s="201">
        <f>A319+1</f>
        <v>194</v>
      </c>
      <c r="B322" s="14" t="s">
        <v>411</v>
      </c>
      <c r="C322" s="199">
        <f t="shared" ref="C322:C323" si="111">D322+K322+M322+O322+Q322+S322+U322+V322+W322+X322</f>
        <v>1067956</v>
      </c>
      <c r="D322" s="199"/>
      <c r="E322" s="199"/>
      <c r="F322" s="199"/>
      <c r="G322" s="199"/>
      <c r="H322" s="199"/>
      <c r="I322" s="199"/>
      <c r="J322" s="199"/>
      <c r="K322" s="199"/>
      <c r="L322" s="199">
        <v>354</v>
      </c>
      <c r="M322" s="199">
        <v>1062000</v>
      </c>
      <c r="N322" s="199"/>
      <c r="O322" s="199"/>
      <c r="P322" s="199"/>
      <c r="Q322" s="199"/>
      <c r="R322" s="199"/>
      <c r="S322" s="199"/>
      <c r="T322" s="199"/>
      <c r="U322" s="199"/>
      <c r="V322" s="199"/>
      <c r="W322" s="199"/>
      <c r="X322" s="199">
        <v>5956</v>
      </c>
      <c r="Y322" s="21"/>
      <c r="Z322" s="20"/>
      <c r="AA322" s="10"/>
      <c r="AB322" s="10"/>
    </row>
    <row r="323" spans="1:28" s="19" customFormat="1" x14ac:dyDescent="0.3">
      <c r="A323" s="201">
        <f>A322+1</f>
        <v>195</v>
      </c>
      <c r="B323" s="14" t="s">
        <v>412</v>
      </c>
      <c r="C323" s="199">
        <f t="shared" si="111"/>
        <v>4356488</v>
      </c>
      <c r="D323" s="199"/>
      <c r="E323" s="199"/>
      <c r="F323" s="199"/>
      <c r="G323" s="199"/>
      <c r="H323" s="199"/>
      <c r="I323" s="199"/>
      <c r="J323" s="199"/>
      <c r="K323" s="199"/>
      <c r="L323" s="199">
        <v>385</v>
      </c>
      <c r="M323" s="199">
        <v>1155000</v>
      </c>
      <c r="N323" s="199"/>
      <c r="O323" s="199"/>
      <c r="P323" s="199">
        <v>455</v>
      </c>
      <c r="Q323" s="199">
        <v>3185000</v>
      </c>
      <c r="R323" s="199"/>
      <c r="S323" s="199"/>
      <c r="T323" s="199"/>
      <c r="U323" s="199"/>
      <c r="V323" s="199"/>
      <c r="W323" s="199"/>
      <c r="X323" s="199">
        <v>16488</v>
      </c>
      <c r="Y323" s="21"/>
      <c r="Z323" s="20"/>
      <c r="AA323" s="20"/>
      <c r="AB323" s="20"/>
    </row>
    <row r="324" spans="1:28" s="19" customFormat="1" ht="12.75" customHeight="1" x14ac:dyDescent="0.3">
      <c r="A324" s="305" t="s">
        <v>18</v>
      </c>
      <c r="B324" s="306"/>
      <c r="C324" s="199">
        <f>SUM(C322:C323)</f>
        <v>5424444</v>
      </c>
      <c r="D324" s="199"/>
      <c r="E324" s="199"/>
      <c r="F324" s="199"/>
      <c r="G324" s="199"/>
      <c r="H324" s="199"/>
      <c r="I324" s="199"/>
      <c r="J324" s="199"/>
      <c r="K324" s="199"/>
      <c r="L324" s="199">
        <f>SUM(L322:L323)</f>
        <v>739</v>
      </c>
      <c r="M324" s="199">
        <f>SUM(M322:M323)</f>
        <v>2217000</v>
      </c>
      <c r="N324" s="199"/>
      <c r="O324" s="199"/>
      <c r="P324" s="199">
        <f>SUM(P322:P323)</f>
        <v>455</v>
      </c>
      <c r="Q324" s="199">
        <f>SUM(Q322:Q323)</f>
        <v>3185000</v>
      </c>
      <c r="R324" s="199"/>
      <c r="S324" s="199"/>
      <c r="T324" s="199"/>
      <c r="U324" s="199"/>
      <c r="V324" s="199"/>
      <c r="W324" s="199"/>
      <c r="X324" s="199">
        <f>SUM(X322:X323)</f>
        <v>22444</v>
      </c>
      <c r="Y324" s="21"/>
      <c r="Z324" s="20"/>
      <c r="AA324" s="20"/>
      <c r="AB324" s="20"/>
    </row>
    <row r="325" spans="1:28" s="19" customFormat="1" ht="12.75" customHeight="1" x14ac:dyDescent="0.3">
      <c r="A325" s="258" t="s">
        <v>173</v>
      </c>
      <c r="B325" s="260"/>
      <c r="C325" s="18">
        <f>SUM(C324+C320+C317+C314+C306+C302+C298+C295+C291)</f>
        <v>109735265</v>
      </c>
      <c r="D325" s="18">
        <f>SUM(D324+D320+D317+D314+D306+D302+D298+D295+D291)</f>
        <v>8916000</v>
      </c>
      <c r="E325" s="18">
        <f>SUM(E324+E320+E317+E314+E306+E302+E298+E295+E291)</f>
        <v>5966000</v>
      </c>
      <c r="F325" s="18">
        <f>SUM(F324+F320+F317+F314+F306+F302+F298+F295+F291)</f>
        <v>1023000</v>
      </c>
      <c r="G325" s="18">
        <f>SUM(G324+G320+G317+G314+G306+G302+G298+G295+G291)</f>
        <v>1371000</v>
      </c>
      <c r="H325" s="18"/>
      <c r="I325" s="18">
        <f>SUM(I324+I320+I317+I314+I306+I302+I298+I295+I291)</f>
        <v>556000</v>
      </c>
      <c r="J325" s="23">
        <f>SUM(J324+J320+J317+J314+J306+J302+J298+J295+J291)</f>
        <v>18</v>
      </c>
      <c r="K325" s="18">
        <f>SUM(K324+K320+K317+K314+K306+K302+K298+K295+K291)</f>
        <v>49907000</v>
      </c>
      <c r="L325" s="18">
        <f>SUM(L324+L320+L317+L314+L306+L302+L298+L295+L291)</f>
        <v>8507.4</v>
      </c>
      <c r="M325" s="18">
        <f>SUM(M324+M320+M317+M314+M306+M302+M298+M295+M291)</f>
        <v>29086200</v>
      </c>
      <c r="N325" s="18"/>
      <c r="O325" s="18"/>
      <c r="P325" s="18">
        <f>SUM(P324+P320+P317+P314+P306+P302+P298+P295+P291)</f>
        <v>2085</v>
      </c>
      <c r="Q325" s="18">
        <f>SUM(Q324+Q320+Q317+Q314+Q306+Q302+Q298+Q295+Q291)</f>
        <v>14595000</v>
      </c>
      <c r="R325" s="18"/>
      <c r="S325" s="18"/>
      <c r="T325" s="18"/>
      <c r="U325" s="18"/>
      <c r="V325" s="18"/>
      <c r="W325" s="18">
        <f>SUM(W324+W320+W317+W314+W306+W302+W298+W295+W291)</f>
        <v>6541531</v>
      </c>
      <c r="X325" s="18">
        <f>SUM(X324+X320+X317+X314+X306+X302+X298+X295+X291)</f>
        <v>689534</v>
      </c>
      <c r="Y325" s="21"/>
      <c r="Z325" s="20"/>
      <c r="AA325" s="20"/>
      <c r="AB325" s="20"/>
    </row>
    <row r="326" spans="1:28" s="19" customFormat="1" ht="12.75" customHeight="1" x14ac:dyDescent="0.3">
      <c r="A326" s="300" t="s">
        <v>60</v>
      </c>
      <c r="B326" s="301"/>
      <c r="C326" s="301"/>
      <c r="D326" s="301"/>
      <c r="E326" s="301"/>
      <c r="F326" s="301"/>
      <c r="G326" s="301"/>
      <c r="H326" s="301"/>
      <c r="I326" s="301"/>
      <c r="J326" s="301"/>
      <c r="K326" s="301"/>
      <c r="L326" s="301"/>
      <c r="M326" s="301"/>
      <c r="N326" s="301"/>
      <c r="O326" s="301"/>
      <c r="P326" s="301"/>
      <c r="Q326" s="301"/>
      <c r="R326" s="301"/>
      <c r="S326" s="301"/>
      <c r="T326" s="301"/>
      <c r="U326" s="301"/>
      <c r="V326" s="301"/>
      <c r="W326" s="301"/>
      <c r="X326" s="302"/>
      <c r="Y326" s="21"/>
      <c r="Z326" s="20"/>
    </row>
    <row r="327" spans="1:28" s="19" customFormat="1" ht="12.75" customHeight="1" x14ac:dyDescent="0.3">
      <c r="A327" s="258" t="s">
        <v>61</v>
      </c>
      <c r="B327" s="259"/>
      <c r="C327" s="260"/>
      <c r="D327" s="283"/>
      <c r="E327" s="284"/>
      <c r="F327" s="284"/>
      <c r="G327" s="284"/>
      <c r="H327" s="284"/>
      <c r="I327" s="284"/>
      <c r="J327" s="284"/>
      <c r="K327" s="284"/>
      <c r="L327" s="284"/>
      <c r="M327" s="284"/>
      <c r="N327" s="284"/>
      <c r="O327" s="284"/>
      <c r="P327" s="284"/>
      <c r="Q327" s="284"/>
      <c r="R327" s="284"/>
      <c r="S327" s="284"/>
      <c r="T327" s="284"/>
      <c r="U327" s="284"/>
      <c r="V327" s="284"/>
      <c r="W327" s="284"/>
      <c r="X327" s="285"/>
      <c r="Y327" s="21"/>
      <c r="Z327" s="20"/>
    </row>
    <row r="328" spans="1:28" s="19" customFormat="1" ht="12.75" customHeight="1" x14ac:dyDescent="0.3">
      <c r="A328" s="201">
        <f>A323+1</f>
        <v>196</v>
      </c>
      <c r="B328" s="14" t="s">
        <v>62</v>
      </c>
      <c r="C328" s="199">
        <f t="shared" ref="C328:C336" si="112">D328+K328+M328+O328+Q328+S328+U328+V328+W328+X328</f>
        <v>20994736</v>
      </c>
      <c r="D328" s="199"/>
      <c r="E328" s="199"/>
      <c r="F328" s="199"/>
      <c r="G328" s="199"/>
      <c r="H328" s="199"/>
      <c r="I328" s="199"/>
      <c r="J328" s="199"/>
      <c r="K328" s="199"/>
      <c r="L328" s="199">
        <v>1700</v>
      </c>
      <c r="M328" s="199">
        <v>5100000</v>
      </c>
      <c r="N328" s="199"/>
      <c r="O328" s="199"/>
      <c r="P328" s="199"/>
      <c r="Q328" s="199"/>
      <c r="R328" s="199"/>
      <c r="S328" s="199"/>
      <c r="T328" s="199">
        <v>3785.94</v>
      </c>
      <c r="U328" s="199">
        <f>T328*4000</f>
        <v>15143760</v>
      </c>
      <c r="V328" s="199"/>
      <c r="W328" s="199">
        <v>586459</v>
      </c>
      <c r="X328" s="199">
        <v>164517</v>
      </c>
      <c r="Y328" s="21"/>
      <c r="Z328" s="20"/>
    </row>
    <row r="329" spans="1:28" s="19" customFormat="1" ht="12.75" customHeight="1" x14ac:dyDescent="0.3">
      <c r="A329" s="201">
        <f>A328+1</f>
        <v>197</v>
      </c>
      <c r="B329" s="14" t="s">
        <v>63</v>
      </c>
      <c r="C329" s="199">
        <f t="shared" si="112"/>
        <v>16677391</v>
      </c>
      <c r="D329" s="199"/>
      <c r="E329" s="199"/>
      <c r="F329" s="199"/>
      <c r="G329" s="199"/>
      <c r="H329" s="199"/>
      <c r="I329" s="199"/>
      <c r="J329" s="199"/>
      <c r="K329" s="199"/>
      <c r="L329" s="199">
        <v>1480</v>
      </c>
      <c r="M329" s="199">
        <v>4440000</v>
      </c>
      <c r="N329" s="199"/>
      <c r="O329" s="199"/>
      <c r="P329" s="199"/>
      <c r="Q329" s="199"/>
      <c r="R329" s="199"/>
      <c r="S329" s="199"/>
      <c r="T329" s="199">
        <v>3024.6</v>
      </c>
      <c r="U329" s="199">
        <f>T329*4000</f>
        <v>12098400</v>
      </c>
      <c r="V329" s="199"/>
      <c r="W329" s="199"/>
      <c r="X329" s="199">
        <v>138991</v>
      </c>
      <c r="Y329" s="21"/>
      <c r="Z329" s="20"/>
    </row>
    <row r="330" spans="1:28" s="19" customFormat="1" x14ac:dyDescent="0.3">
      <c r="A330" s="201">
        <f t="shared" ref="A330:A340" si="113">A329+1</f>
        <v>198</v>
      </c>
      <c r="B330" s="14" t="s">
        <v>413</v>
      </c>
      <c r="C330" s="199">
        <f t="shared" si="112"/>
        <v>3537014</v>
      </c>
      <c r="D330" s="199"/>
      <c r="E330" s="199"/>
      <c r="F330" s="199"/>
      <c r="G330" s="199"/>
      <c r="H330" s="199"/>
      <c r="I330" s="199"/>
      <c r="J330" s="199"/>
      <c r="K330" s="197"/>
      <c r="L330" s="199"/>
      <c r="M330" s="199"/>
      <c r="N330" s="199"/>
      <c r="O330" s="199"/>
      <c r="P330" s="199">
        <v>868.4</v>
      </c>
      <c r="Q330" s="199">
        <v>3473600</v>
      </c>
      <c r="R330" s="199"/>
      <c r="S330" s="199"/>
      <c r="T330" s="199"/>
      <c r="U330" s="199"/>
      <c r="V330" s="199"/>
      <c r="W330" s="199"/>
      <c r="X330" s="199">
        <v>63414</v>
      </c>
      <c r="Y330" s="21"/>
      <c r="Z330" s="20"/>
      <c r="AA330" s="20"/>
      <c r="AB330" s="20"/>
    </row>
    <row r="331" spans="1:28" s="19" customFormat="1" ht="12.75" customHeight="1" x14ac:dyDescent="0.3">
      <c r="A331" s="201">
        <f t="shared" si="113"/>
        <v>199</v>
      </c>
      <c r="B331" s="14" t="s">
        <v>414</v>
      </c>
      <c r="C331" s="199">
        <f t="shared" si="112"/>
        <v>5574520</v>
      </c>
      <c r="D331" s="199"/>
      <c r="E331" s="199"/>
      <c r="F331" s="199"/>
      <c r="G331" s="199"/>
      <c r="H331" s="199"/>
      <c r="I331" s="199"/>
      <c r="J331" s="199"/>
      <c r="K331" s="199"/>
      <c r="L331" s="199">
        <v>1823</v>
      </c>
      <c r="M331" s="199">
        <v>5469000</v>
      </c>
      <c r="N331" s="199"/>
      <c r="O331" s="199"/>
      <c r="P331" s="199"/>
      <c r="Q331" s="199"/>
      <c r="R331" s="199"/>
      <c r="S331" s="199"/>
      <c r="T331" s="199"/>
      <c r="U331" s="199"/>
      <c r="V331" s="199"/>
      <c r="W331" s="199"/>
      <c r="X331" s="199">
        <v>105520</v>
      </c>
      <c r="Y331" s="21"/>
      <c r="Z331" s="20"/>
    </row>
    <row r="332" spans="1:28" s="19" customFormat="1" ht="12.75" customHeight="1" x14ac:dyDescent="0.3">
      <c r="A332" s="201">
        <f t="shared" si="113"/>
        <v>200</v>
      </c>
      <c r="B332" s="14" t="s">
        <v>415</v>
      </c>
      <c r="C332" s="199">
        <f t="shared" si="112"/>
        <v>12745251</v>
      </c>
      <c r="D332" s="199"/>
      <c r="E332" s="199"/>
      <c r="F332" s="199"/>
      <c r="G332" s="199"/>
      <c r="H332" s="199"/>
      <c r="I332" s="199"/>
      <c r="J332" s="199"/>
      <c r="K332" s="199"/>
      <c r="L332" s="199">
        <v>1460</v>
      </c>
      <c r="M332" s="199">
        <v>4380000</v>
      </c>
      <c r="N332" s="199"/>
      <c r="O332" s="199"/>
      <c r="P332" s="199"/>
      <c r="Q332" s="199"/>
      <c r="R332" s="199"/>
      <c r="S332" s="199"/>
      <c r="T332" s="199">
        <v>1969.35</v>
      </c>
      <c r="U332" s="199">
        <f>T332*4000</f>
        <v>7877400</v>
      </c>
      <c r="V332" s="199"/>
      <c r="W332" s="199">
        <v>351684</v>
      </c>
      <c r="X332" s="199">
        <v>136167</v>
      </c>
      <c r="Y332" s="21"/>
      <c r="Z332" s="20"/>
    </row>
    <row r="333" spans="1:28" s="19" customFormat="1" ht="12.75" customHeight="1" x14ac:dyDescent="0.3">
      <c r="A333" s="201">
        <f t="shared" si="113"/>
        <v>201</v>
      </c>
      <c r="B333" s="14" t="s">
        <v>416</v>
      </c>
      <c r="C333" s="199">
        <f t="shared" si="112"/>
        <v>3129528</v>
      </c>
      <c r="D333" s="199"/>
      <c r="E333" s="199"/>
      <c r="F333" s="199"/>
      <c r="G333" s="199"/>
      <c r="H333" s="199"/>
      <c r="I333" s="199"/>
      <c r="J333" s="199"/>
      <c r="K333" s="199"/>
      <c r="L333" s="199">
        <v>1036</v>
      </c>
      <c r="M333" s="199">
        <v>3108000</v>
      </c>
      <c r="N333" s="199"/>
      <c r="O333" s="199"/>
      <c r="P333" s="199"/>
      <c r="Q333" s="199"/>
      <c r="R333" s="199"/>
      <c r="S333" s="199"/>
      <c r="T333" s="199"/>
      <c r="U333" s="199"/>
      <c r="V333" s="199"/>
      <c r="W333" s="199"/>
      <c r="X333" s="199">
        <v>21528</v>
      </c>
      <c r="Y333" s="21"/>
      <c r="Z333" s="20"/>
    </row>
    <row r="334" spans="1:28" s="19" customFormat="1" ht="12.75" customHeight="1" x14ac:dyDescent="0.3">
      <c r="A334" s="201">
        <f t="shared" si="113"/>
        <v>202</v>
      </c>
      <c r="B334" s="14" t="s">
        <v>417</v>
      </c>
      <c r="C334" s="199">
        <f t="shared" si="112"/>
        <v>5052918</v>
      </c>
      <c r="D334" s="199"/>
      <c r="E334" s="199"/>
      <c r="F334" s="199"/>
      <c r="G334" s="199"/>
      <c r="H334" s="199"/>
      <c r="I334" s="199"/>
      <c r="J334" s="199"/>
      <c r="K334" s="199"/>
      <c r="L334" s="199">
        <v>1494</v>
      </c>
      <c r="M334" s="199">
        <v>4482000</v>
      </c>
      <c r="N334" s="199"/>
      <c r="O334" s="199"/>
      <c r="P334" s="199"/>
      <c r="Q334" s="199"/>
      <c r="R334" s="199"/>
      <c r="S334" s="199"/>
      <c r="T334" s="199"/>
      <c r="U334" s="199"/>
      <c r="V334" s="199"/>
      <c r="W334" s="199">
        <v>461125</v>
      </c>
      <c r="X334" s="199">
        <v>109793</v>
      </c>
      <c r="Y334" s="21"/>
      <c r="Z334" s="20"/>
    </row>
    <row r="335" spans="1:28" s="19" customFormat="1" ht="12.75" customHeight="1" x14ac:dyDescent="0.3">
      <c r="A335" s="201">
        <f t="shared" si="113"/>
        <v>203</v>
      </c>
      <c r="B335" s="14" t="s">
        <v>418</v>
      </c>
      <c r="C335" s="199">
        <f t="shared" si="112"/>
        <v>5844816</v>
      </c>
      <c r="D335" s="199"/>
      <c r="E335" s="199"/>
      <c r="F335" s="199"/>
      <c r="G335" s="199"/>
      <c r="H335" s="199"/>
      <c r="I335" s="199"/>
      <c r="J335" s="199"/>
      <c r="K335" s="199"/>
      <c r="L335" s="199">
        <v>1920</v>
      </c>
      <c r="M335" s="199">
        <v>5760000</v>
      </c>
      <c r="N335" s="199"/>
      <c r="O335" s="199"/>
      <c r="P335" s="199"/>
      <c r="Q335" s="199"/>
      <c r="R335" s="199"/>
      <c r="S335" s="199"/>
      <c r="T335" s="199"/>
      <c r="U335" s="199"/>
      <c r="V335" s="199"/>
      <c r="W335" s="199"/>
      <c r="X335" s="199">
        <v>84816</v>
      </c>
      <c r="Y335" s="21"/>
      <c r="Z335" s="20"/>
    </row>
    <row r="336" spans="1:28" s="19" customFormat="1" ht="12.75" customHeight="1" x14ac:dyDescent="0.3">
      <c r="A336" s="201">
        <f t="shared" si="113"/>
        <v>204</v>
      </c>
      <c r="B336" s="14" t="s">
        <v>64</v>
      </c>
      <c r="C336" s="199">
        <f t="shared" si="112"/>
        <v>5601669</v>
      </c>
      <c r="D336" s="199"/>
      <c r="E336" s="199"/>
      <c r="F336" s="199"/>
      <c r="G336" s="199"/>
      <c r="H336" s="199"/>
      <c r="I336" s="199"/>
      <c r="J336" s="199"/>
      <c r="K336" s="199"/>
      <c r="L336" s="199">
        <v>1820</v>
      </c>
      <c r="M336" s="199">
        <v>5460000</v>
      </c>
      <c r="N336" s="199"/>
      <c r="O336" s="199"/>
      <c r="P336" s="199"/>
      <c r="Q336" s="199"/>
      <c r="R336" s="199"/>
      <c r="S336" s="199"/>
      <c r="T336" s="199"/>
      <c r="U336" s="199"/>
      <c r="V336" s="199"/>
      <c r="W336" s="199"/>
      <c r="X336" s="199">
        <v>141669</v>
      </c>
      <c r="Y336" s="21"/>
      <c r="Z336" s="20"/>
    </row>
    <row r="337" spans="1:29" s="19" customFormat="1" ht="12.75" customHeight="1" x14ac:dyDescent="0.3">
      <c r="A337" s="201">
        <f t="shared" si="113"/>
        <v>205</v>
      </c>
      <c r="B337" s="14" t="s">
        <v>419</v>
      </c>
      <c r="C337" s="199">
        <f t="shared" ref="C337:C340" si="114">D337+K337+M337+O337+Q337+S337+U337+V337+W337+X337</f>
        <v>911996</v>
      </c>
      <c r="D337" s="199"/>
      <c r="E337" s="199"/>
      <c r="F337" s="199"/>
      <c r="G337" s="199"/>
      <c r="H337" s="199"/>
      <c r="I337" s="199"/>
      <c r="J337" s="199"/>
      <c r="K337" s="199"/>
      <c r="L337" s="199"/>
      <c r="M337" s="199"/>
      <c r="N337" s="199"/>
      <c r="O337" s="199"/>
      <c r="P337" s="199"/>
      <c r="Q337" s="199"/>
      <c r="R337" s="199"/>
      <c r="S337" s="199"/>
      <c r="T337" s="199"/>
      <c r="U337" s="199"/>
      <c r="V337" s="199"/>
      <c r="W337" s="199">
        <v>911996</v>
      </c>
      <c r="X337" s="199"/>
      <c r="Y337" s="21"/>
      <c r="Z337" s="20"/>
    </row>
    <row r="338" spans="1:29" s="19" customFormat="1" x14ac:dyDescent="0.3">
      <c r="A338" s="201">
        <f t="shared" si="113"/>
        <v>206</v>
      </c>
      <c r="B338" s="14" t="s">
        <v>420</v>
      </c>
      <c r="C338" s="199">
        <f t="shared" si="114"/>
        <v>2834345</v>
      </c>
      <c r="D338" s="199"/>
      <c r="E338" s="199"/>
      <c r="F338" s="199"/>
      <c r="G338" s="199"/>
      <c r="H338" s="199"/>
      <c r="I338" s="199"/>
      <c r="J338" s="199"/>
      <c r="K338" s="197"/>
      <c r="L338" s="199"/>
      <c r="M338" s="199"/>
      <c r="N338" s="199"/>
      <c r="O338" s="199"/>
      <c r="P338" s="199">
        <v>686</v>
      </c>
      <c r="Q338" s="199">
        <v>2744000</v>
      </c>
      <c r="R338" s="199"/>
      <c r="S338" s="199"/>
      <c r="T338" s="199"/>
      <c r="U338" s="199"/>
      <c r="V338" s="199"/>
      <c r="W338" s="199"/>
      <c r="X338" s="199">
        <v>90345</v>
      </c>
      <c r="Y338" s="21"/>
      <c r="Z338" s="20"/>
      <c r="AA338" s="20"/>
      <c r="AB338" s="20"/>
    </row>
    <row r="339" spans="1:29" s="19" customFormat="1" ht="12.75" customHeight="1" x14ac:dyDescent="0.3">
      <c r="A339" s="201">
        <f t="shared" si="113"/>
        <v>207</v>
      </c>
      <c r="B339" s="14" t="s">
        <v>421</v>
      </c>
      <c r="C339" s="199">
        <f>D339+K339+M339+O339+Q339+S339+U339+V339+W339+X339</f>
        <v>4676099</v>
      </c>
      <c r="D339" s="199"/>
      <c r="E339" s="199"/>
      <c r="F339" s="199"/>
      <c r="G339" s="199"/>
      <c r="H339" s="199"/>
      <c r="I339" s="199"/>
      <c r="J339" s="199"/>
      <c r="K339" s="199"/>
      <c r="L339" s="199">
        <v>1533</v>
      </c>
      <c r="M339" s="199">
        <v>4599000</v>
      </c>
      <c r="N339" s="199"/>
      <c r="O339" s="199"/>
      <c r="P339" s="199"/>
      <c r="Q339" s="199"/>
      <c r="R339" s="199"/>
      <c r="S339" s="199"/>
      <c r="T339" s="199"/>
      <c r="U339" s="199"/>
      <c r="V339" s="199"/>
      <c r="W339" s="199"/>
      <c r="X339" s="199">
        <v>77099</v>
      </c>
      <c r="Y339" s="21"/>
      <c r="Z339" s="20"/>
    </row>
    <row r="340" spans="1:29" s="19" customFormat="1" ht="12.75" customHeight="1" x14ac:dyDescent="0.3">
      <c r="A340" s="201">
        <f t="shared" si="113"/>
        <v>208</v>
      </c>
      <c r="B340" s="14" t="s">
        <v>422</v>
      </c>
      <c r="C340" s="199">
        <f t="shared" si="114"/>
        <v>4494345</v>
      </c>
      <c r="D340" s="199"/>
      <c r="E340" s="199"/>
      <c r="F340" s="199"/>
      <c r="G340" s="199"/>
      <c r="H340" s="199"/>
      <c r="I340" s="199"/>
      <c r="J340" s="199"/>
      <c r="K340" s="199"/>
      <c r="L340" s="199">
        <v>1472</v>
      </c>
      <c r="M340" s="199">
        <v>4416000</v>
      </c>
      <c r="N340" s="199"/>
      <c r="O340" s="199"/>
      <c r="P340" s="199"/>
      <c r="Q340" s="199"/>
      <c r="R340" s="199"/>
      <c r="S340" s="199"/>
      <c r="T340" s="199"/>
      <c r="U340" s="199"/>
      <c r="V340" s="199"/>
      <c r="W340" s="199"/>
      <c r="X340" s="199">
        <v>78345</v>
      </c>
      <c r="Y340" s="21"/>
      <c r="Z340" s="20"/>
    </row>
    <row r="341" spans="1:29" s="19" customFormat="1" ht="12.75" customHeight="1" x14ac:dyDescent="0.3">
      <c r="A341" s="305" t="s">
        <v>18</v>
      </c>
      <c r="B341" s="306"/>
      <c r="C341" s="199">
        <f>SUM(C328:C340)</f>
        <v>92074628</v>
      </c>
      <c r="D341" s="199"/>
      <c r="E341" s="199"/>
      <c r="F341" s="199"/>
      <c r="G341" s="199"/>
      <c r="H341" s="199"/>
      <c r="I341" s="199"/>
      <c r="J341" s="199"/>
      <c r="K341" s="199"/>
      <c r="L341" s="199">
        <f t="shared" ref="L341:X341" si="115">SUM(L328:L340)</f>
        <v>15738</v>
      </c>
      <c r="M341" s="199">
        <f t="shared" si="115"/>
        <v>47214000</v>
      </c>
      <c r="N341" s="199"/>
      <c r="O341" s="199"/>
      <c r="P341" s="199">
        <f t="shared" si="115"/>
        <v>1554.4</v>
      </c>
      <c r="Q341" s="199">
        <f t="shared" si="115"/>
        <v>6217600</v>
      </c>
      <c r="R341" s="199"/>
      <c r="S341" s="199"/>
      <c r="T341" s="199">
        <f t="shared" si="115"/>
        <v>8779.89</v>
      </c>
      <c r="U341" s="199">
        <f t="shared" si="115"/>
        <v>35119560</v>
      </c>
      <c r="V341" s="199"/>
      <c r="W341" s="199">
        <f t="shared" si="115"/>
        <v>2311264</v>
      </c>
      <c r="X341" s="199">
        <f t="shared" si="115"/>
        <v>1212204</v>
      </c>
      <c r="Y341" s="21"/>
      <c r="Z341" s="20"/>
      <c r="AA341" s="20"/>
      <c r="AB341" s="20"/>
    </row>
    <row r="342" spans="1:29" s="156" customFormat="1" ht="12.75" customHeight="1" x14ac:dyDescent="0.3">
      <c r="A342" s="258" t="s">
        <v>65</v>
      </c>
      <c r="B342" s="260"/>
      <c r="C342" s="18">
        <f>C341</f>
        <v>92074628</v>
      </c>
      <c r="D342" s="18"/>
      <c r="E342" s="18"/>
      <c r="F342" s="18"/>
      <c r="G342" s="18"/>
      <c r="H342" s="18"/>
      <c r="I342" s="18"/>
      <c r="J342" s="18"/>
      <c r="K342" s="18"/>
      <c r="L342" s="18">
        <f t="shared" ref="L342:X342" si="116">L341</f>
        <v>15738</v>
      </c>
      <c r="M342" s="18">
        <f t="shared" si="116"/>
        <v>47214000</v>
      </c>
      <c r="N342" s="18"/>
      <c r="O342" s="18"/>
      <c r="P342" s="18">
        <f t="shared" si="116"/>
        <v>1554.4</v>
      </c>
      <c r="Q342" s="18">
        <f t="shared" si="116"/>
        <v>6217600</v>
      </c>
      <c r="R342" s="18"/>
      <c r="S342" s="18"/>
      <c r="T342" s="18">
        <f t="shared" si="116"/>
        <v>8779.89</v>
      </c>
      <c r="U342" s="18">
        <f t="shared" si="116"/>
        <v>35119560</v>
      </c>
      <c r="V342" s="18"/>
      <c r="W342" s="18">
        <f t="shared" si="116"/>
        <v>2311264</v>
      </c>
      <c r="X342" s="18">
        <f t="shared" si="116"/>
        <v>1212204</v>
      </c>
      <c r="Y342" s="21"/>
      <c r="Z342" s="20"/>
      <c r="AA342" s="20"/>
      <c r="AB342" s="20"/>
      <c r="AC342" s="19"/>
    </row>
    <row r="343" spans="1:29" s="19" customFormat="1" ht="12.75" customHeight="1" x14ac:dyDescent="0.3">
      <c r="A343" s="300" t="s">
        <v>66</v>
      </c>
      <c r="B343" s="301"/>
      <c r="C343" s="301"/>
      <c r="D343" s="301"/>
      <c r="E343" s="301"/>
      <c r="F343" s="301"/>
      <c r="G343" s="301"/>
      <c r="H343" s="301"/>
      <c r="I343" s="301"/>
      <c r="J343" s="301"/>
      <c r="K343" s="301"/>
      <c r="L343" s="301"/>
      <c r="M343" s="301"/>
      <c r="N343" s="301"/>
      <c r="O343" s="301"/>
      <c r="P343" s="301"/>
      <c r="Q343" s="301"/>
      <c r="R343" s="301"/>
      <c r="S343" s="301"/>
      <c r="T343" s="301"/>
      <c r="U343" s="301"/>
      <c r="V343" s="301"/>
      <c r="W343" s="301"/>
      <c r="X343" s="302"/>
      <c r="Y343" s="21"/>
      <c r="Z343" s="20"/>
    </row>
    <row r="344" spans="1:29" s="19" customFormat="1" ht="12.75" customHeight="1" x14ac:dyDescent="0.3">
      <c r="A344" s="258" t="s">
        <v>67</v>
      </c>
      <c r="B344" s="259"/>
      <c r="C344" s="260"/>
      <c r="D344" s="283"/>
      <c r="E344" s="284"/>
      <c r="F344" s="284"/>
      <c r="G344" s="284"/>
      <c r="H344" s="284"/>
      <c r="I344" s="284"/>
      <c r="J344" s="284"/>
      <c r="K344" s="284"/>
      <c r="L344" s="284"/>
      <c r="M344" s="284"/>
      <c r="N344" s="284"/>
      <c r="O344" s="284"/>
      <c r="P344" s="284"/>
      <c r="Q344" s="284"/>
      <c r="R344" s="284"/>
      <c r="S344" s="284"/>
      <c r="T344" s="284"/>
      <c r="U344" s="284"/>
      <c r="V344" s="284"/>
      <c r="W344" s="284"/>
      <c r="X344" s="285"/>
      <c r="Y344" s="21"/>
      <c r="Z344" s="20"/>
    </row>
    <row r="345" spans="1:29" s="19" customFormat="1" ht="12.75" customHeight="1" x14ac:dyDescent="0.3">
      <c r="A345" s="201">
        <f>A340+1</f>
        <v>209</v>
      </c>
      <c r="B345" s="37" t="s">
        <v>423</v>
      </c>
      <c r="C345" s="199">
        <f t="shared" ref="C345:C347" si="117">D345+K345+M345+O345+Q345+S345+U345+V345+W345+X345</f>
        <v>6410983</v>
      </c>
      <c r="D345" s="199"/>
      <c r="E345" s="199"/>
      <c r="F345" s="199"/>
      <c r="G345" s="199"/>
      <c r="H345" s="199"/>
      <c r="I345" s="199"/>
      <c r="J345" s="199"/>
      <c r="K345" s="199"/>
      <c r="L345" s="199">
        <v>1402</v>
      </c>
      <c r="M345" s="199">
        <v>4206000</v>
      </c>
      <c r="N345" s="199"/>
      <c r="O345" s="199"/>
      <c r="P345" s="199"/>
      <c r="Q345" s="199"/>
      <c r="R345" s="199"/>
      <c r="S345" s="199"/>
      <c r="T345" s="199"/>
      <c r="U345" s="199"/>
      <c r="V345" s="199"/>
      <c r="W345" s="199">
        <v>2069069</v>
      </c>
      <c r="X345" s="199">
        <v>135914</v>
      </c>
      <c r="Y345" s="21"/>
      <c r="Z345" s="20"/>
    </row>
    <row r="346" spans="1:29" s="19" customFormat="1" ht="12.75" customHeight="1" x14ac:dyDescent="0.3">
      <c r="A346" s="201">
        <f>A345+1</f>
        <v>210</v>
      </c>
      <c r="B346" s="37" t="s">
        <v>424</v>
      </c>
      <c r="C346" s="199">
        <f t="shared" si="117"/>
        <v>2552240</v>
      </c>
      <c r="D346" s="199"/>
      <c r="E346" s="199"/>
      <c r="F346" s="199"/>
      <c r="G346" s="199"/>
      <c r="H346" s="199"/>
      <c r="I346" s="199"/>
      <c r="J346" s="157">
        <v>1</v>
      </c>
      <c r="K346" s="199">
        <v>2502026</v>
      </c>
      <c r="L346" s="199"/>
      <c r="M346" s="199"/>
      <c r="N346" s="199"/>
      <c r="O346" s="199"/>
      <c r="P346" s="199"/>
      <c r="Q346" s="199"/>
      <c r="R346" s="199"/>
      <c r="S346" s="199"/>
      <c r="T346" s="199"/>
      <c r="U346" s="199"/>
      <c r="V346" s="199"/>
      <c r="W346" s="199"/>
      <c r="X346" s="199">
        <v>50214</v>
      </c>
      <c r="Y346" s="21"/>
      <c r="Z346" s="20"/>
    </row>
    <row r="347" spans="1:29" s="19" customFormat="1" ht="12.75" customHeight="1" x14ac:dyDescent="0.3">
      <c r="A347" s="201">
        <f>A346+1</f>
        <v>211</v>
      </c>
      <c r="B347" s="37" t="s">
        <v>425</v>
      </c>
      <c r="C347" s="199">
        <f t="shared" si="117"/>
        <v>8929356</v>
      </c>
      <c r="D347" s="199"/>
      <c r="E347" s="199"/>
      <c r="F347" s="199"/>
      <c r="G347" s="199"/>
      <c r="H347" s="199"/>
      <c r="I347" s="199"/>
      <c r="J347" s="157"/>
      <c r="K347" s="199"/>
      <c r="L347" s="199"/>
      <c r="M347" s="199"/>
      <c r="N347" s="199"/>
      <c r="O347" s="199"/>
      <c r="P347" s="199">
        <v>3187</v>
      </c>
      <c r="Q347" s="199">
        <f>P347*2000</f>
        <v>6374000</v>
      </c>
      <c r="R347" s="199"/>
      <c r="S347" s="199"/>
      <c r="T347" s="199"/>
      <c r="U347" s="199"/>
      <c r="V347" s="199"/>
      <c r="W347" s="199">
        <v>2457321</v>
      </c>
      <c r="X347" s="199">
        <v>98035</v>
      </c>
      <c r="Y347" s="21"/>
      <c r="Z347" s="20"/>
    </row>
    <row r="348" spans="1:29" s="19" customFormat="1" ht="12.75" customHeight="1" x14ac:dyDescent="0.3">
      <c r="A348" s="305" t="s">
        <v>18</v>
      </c>
      <c r="B348" s="306"/>
      <c r="C348" s="199">
        <f>SUM(C345:C347)</f>
        <v>17892579</v>
      </c>
      <c r="D348" s="199"/>
      <c r="E348" s="199"/>
      <c r="F348" s="199"/>
      <c r="G348" s="199"/>
      <c r="H348" s="199"/>
      <c r="I348" s="199"/>
      <c r="J348" s="157">
        <f t="shared" ref="J348:Q348" si="118">SUM(J345:J347)</f>
        <v>1</v>
      </c>
      <c r="K348" s="199">
        <f t="shared" si="118"/>
        <v>2502026</v>
      </c>
      <c r="L348" s="199">
        <f t="shared" si="118"/>
        <v>1402</v>
      </c>
      <c r="M348" s="199">
        <f t="shared" si="118"/>
        <v>4206000</v>
      </c>
      <c r="N348" s="199"/>
      <c r="O348" s="199"/>
      <c r="P348" s="199">
        <f t="shared" si="118"/>
        <v>3187</v>
      </c>
      <c r="Q348" s="199">
        <f t="shared" si="118"/>
        <v>6374000</v>
      </c>
      <c r="R348" s="199"/>
      <c r="S348" s="199"/>
      <c r="T348" s="199"/>
      <c r="U348" s="199"/>
      <c r="V348" s="199"/>
      <c r="W348" s="199">
        <f>SUM(W345:W347)</f>
        <v>4526390</v>
      </c>
      <c r="X348" s="199">
        <f t="shared" ref="X348" si="119">SUM(X345:X347)</f>
        <v>284163</v>
      </c>
      <c r="Y348" s="21"/>
      <c r="Z348" s="20"/>
      <c r="AA348" s="20"/>
      <c r="AB348" s="20"/>
    </row>
    <row r="349" spans="1:29" s="19" customFormat="1" ht="12.75" customHeight="1" x14ac:dyDescent="0.3">
      <c r="A349" s="216" t="s">
        <v>68</v>
      </c>
      <c r="B349" s="217"/>
      <c r="C349" s="218"/>
      <c r="D349" s="283"/>
      <c r="E349" s="284"/>
      <c r="F349" s="284"/>
      <c r="G349" s="284"/>
      <c r="H349" s="284"/>
      <c r="I349" s="284"/>
      <c r="J349" s="284"/>
      <c r="K349" s="284"/>
      <c r="L349" s="284"/>
      <c r="M349" s="284"/>
      <c r="N349" s="284"/>
      <c r="O349" s="284"/>
      <c r="P349" s="284"/>
      <c r="Q349" s="284"/>
      <c r="R349" s="284"/>
      <c r="S349" s="284"/>
      <c r="T349" s="284"/>
      <c r="U349" s="284"/>
      <c r="V349" s="284"/>
      <c r="W349" s="284"/>
      <c r="X349" s="285"/>
      <c r="Y349" s="21"/>
      <c r="Z349" s="20"/>
    </row>
    <row r="350" spans="1:29" s="19" customFormat="1" ht="12.75" customHeight="1" x14ac:dyDescent="0.3">
      <c r="A350" s="198">
        <f>A347+1</f>
        <v>212</v>
      </c>
      <c r="B350" s="14" t="s">
        <v>426</v>
      </c>
      <c r="C350" s="199">
        <f t="shared" ref="C350" si="120">D350+K350+M350+O350+Q350+S350+U350+V350+W350+X350</f>
        <v>3532650</v>
      </c>
      <c r="D350" s="199"/>
      <c r="E350" s="199"/>
      <c r="F350" s="199"/>
      <c r="G350" s="199"/>
      <c r="H350" s="199"/>
      <c r="I350" s="199"/>
      <c r="J350" s="199"/>
      <c r="K350" s="199"/>
      <c r="L350" s="199">
        <v>625</v>
      </c>
      <c r="M350" s="199">
        <v>3125000</v>
      </c>
      <c r="N350" s="199"/>
      <c r="O350" s="199"/>
      <c r="P350" s="199"/>
      <c r="Q350" s="199"/>
      <c r="R350" s="199"/>
      <c r="S350" s="199"/>
      <c r="T350" s="199"/>
      <c r="U350" s="199"/>
      <c r="V350" s="199"/>
      <c r="W350" s="197">
        <v>367684</v>
      </c>
      <c r="X350" s="197">
        <v>39966</v>
      </c>
      <c r="Y350" s="21"/>
      <c r="Z350" s="20"/>
    </row>
    <row r="351" spans="1:29" s="19" customFormat="1" ht="12.75" customHeight="1" x14ac:dyDescent="0.3">
      <c r="A351" s="305" t="s">
        <v>18</v>
      </c>
      <c r="B351" s="306"/>
      <c r="C351" s="199">
        <f t="shared" ref="C351:X351" si="121">SUM(C350:C350)</f>
        <v>3532650</v>
      </c>
      <c r="D351" s="199"/>
      <c r="E351" s="199"/>
      <c r="F351" s="199"/>
      <c r="G351" s="199"/>
      <c r="H351" s="199"/>
      <c r="I351" s="199"/>
      <c r="J351" s="199"/>
      <c r="K351" s="199"/>
      <c r="L351" s="199">
        <f t="shared" si="121"/>
        <v>625</v>
      </c>
      <c r="M351" s="199">
        <f t="shared" si="121"/>
        <v>3125000</v>
      </c>
      <c r="N351" s="199"/>
      <c r="O351" s="199"/>
      <c r="P351" s="199"/>
      <c r="Q351" s="199"/>
      <c r="R351" s="199"/>
      <c r="S351" s="199"/>
      <c r="T351" s="199"/>
      <c r="U351" s="199"/>
      <c r="V351" s="199"/>
      <c r="W351" s="199">
        <f t="shared" si="121"/>
        <v>367684</v>
      </c>
      <c r="X351" s="199">
        <f t="shared" si="121"/>
        <v>39966</v>
      </c>
      <c r="Y351" s="21"/>
      <c r="Z351" s="20"/>
      <c r="AA351" s="20"/>
      <c r="AB351" s="20"/>
    </row>
    <row r="352" spans="1:29" s="205" customFormat="1" ht="18" customHeight="1" x14ac:dyDescent="0.25">
      <c r="A352" s="258" t="s">
        <v>196</v>
      </c>
      <c r="B352" s="259"/>
      <c r="C352" s="260"/>
      <c r="D352" s="283"/>
      <c r="E352" s="284"/>
      <c r="F352" s="284"/>
      <c r="G352" s="284"/>
      <c r="H352" s="284"/>
      <c r="I352" s="284"/>
      <c r="J352" s="284"/>
      <c r="K352" s="284"/>
      <c r="L352" s="284"/>
      <c r="M352" s="284"/>
      <c r="N352" s="284"/>
      <c r="O352" s="284"/>
      <c r="P352" s="284"/>
      <c r="Q352" s="284"/>
      <c r="R352" s="284"/>
      <c r="S352" s="284"/>
      <c r="T352" s="284"/>
      <c r="U352" s="284"/>
      <c r="V352" s="284"/>
      <c r="W352" s="284"/>
      <c r="X352" s="285"/>
      <c r="Y352" s="21"/>
      <c r="Z352" s="20"/>
      <c r="AC352" s="19"/>
    </row>
    <row r="353" spans="1:29" s="205" customFormat="1" ht="13.8" x14ac:dyDescent="0.25">
      <c r="A353" s="198">
        <f>A350+1</f>
        <v>213</v>
      </c>
      <c r="B353" s="14" t="s">
        <v>197</v>
      </c>
      <c r="C353" s="199">
        <f>D353+K353+M353+O353+Q353+S353+U353+V353+W353+X353</f>
        <v>16906684</v>
      </c>
      <c r="D353" s="199"/>
      <c r="E353" s="199"/>
      <c r="F353" s="199"/>
      <c r="G353" s="199"/>
      <c r="H353" s="199"/>
      <c r="I353" s="199"/>
      <c r="J353" s="199"/>
      <c r="K353" s="199"/>
      <c r="L353" s="199">
        <v>1300</v>
      </c>
      <c r="M353" s="199">
        <v>3900000</v>
      </c>
      <c r="N353" s="199"/>
      <c r="O353" s="199"/>
      <c r="P353" s="199">
        <v>3000</v>
      </c>
      <c r="Q353" s="199">
        <v>12000000</v>
      </c>
      <c r="R353" s="199"/>
      <c r="S353" s="199"/>
      <c r="T353" s="199"/>
      <c r="U353" s="199"/>
      <c r="V353" s="199"/>
      <c r="W353" s="199">
        <v>905337</v>
      </c>
      <c r="X353" s="199">
        <v>101347</v>
      </c>
      <c r="Y353" s="21"/>
      <c r="Z353" s="20"/>
      <c r="AA353" s="20"/>
      <c r="AB353" s="20"/>
      <c r="AC353" s="19"/>
    </row>
    <row r="354" spans="1:29" s="206" customFormat="1" ht="15" customHeight="1" x14ac:dyDescent="0.3">
      <c r="A354" s="305" t="s">
        <v>18</v>
      </c>
      <c r="B354" s="306"/>
      <c r="C354" s="199">
        <f>SUM(C353)</f>
        <v>16906684</v>
      </c>
      <c r="D354" s="199"/>
      <c r="E354" s="199"/>
      <c r="F354" s="199"/>
      <c r="G354" s="199"/>
      <c r="H354" s="199"/>
      <c r="I354" s="199"/>
      <c r="J354" s="199"/>
      <c r="K354" s="199"/>
      <c r="L354" s="199">
        <f t="shared" ref="L354:Q354" si="122">SUM(L353)</f>
        <v>1300</v>
      </c>
      <c r="M354" s="199">
        <f t="shared" si="122"/>
        <v>3900000</v>
      </c>
      <c r="N354" s="199"/>
      <c r="O354" s="199"/>
      <c r="P354" s="199">
        <f t="shared" si="122"/>
        <v>3000</v>
      </c>
      <c r="Q354" s="199">
        <f t="shared" si="122"/>
        <v>12000000</v>
      </c>
      <c r="R354" s="199"/>
      <c r="S354" s="199"/>
      <c r="T354" s="199"/>
      <c r="U354" s="199"/>
      <c r="V354" s="199"/>
      <c r="W354" s="197">
        <f t="shared" ref="W354:X354" si="123">SUM(W353)</f>
        <v>905337</v>
      </c>
      <c r="X354" s="197">
        <f t="shared" si="123"/>
        <v>101347</v>
      </c>
      <c r="Y354" s="21"/>
      <c r="Z354" s="20"/>
      <c r="AA354" s="20"/>
      <c r="AB354" s="20"/>
      <c r="AC354" s="19"/>
    </row>
    <row r="355" spans="1:29" s="19" customFormat="1" ht="19.5" customHeight="1" x14ac:dyDescent="0.3">
      <c r="A355" s="258" t="s">
        <v>69</v>
      </c>
      <c r="B355" s="259"/>
      <c r="C355" s="260"/>
      <c r="D355" s="283"/>
      <c r="E355" s="284"/>
      <c r="F355" s="284"/>
      <c r="G355" s="284"/>
      <c r="H355" s="284"/>
      <c r="I355" s="284"/>
      <c r="J355" s="284"/>
      <c r="K355" s="284"/>
      <c r="L355" s="284"/>
      <c r="M355" s="284"/>
      <c r="N355" s="284"/>
      <c r="O355" s="284"/>
      <c r="P355" s="284"/>
      <c r="Q355" s="284"/>
      <c r="R355" s="284"/>
      <c r="S355" s="284"/>
      <c r="T355" s="284"/>
      <c r="U355" s="284"/>
      <c r="V355" s="284"/>
      <c r="W355" s="284"/>
      <c r="X355" s="285"/>
      <c r="Y355" s="21"/>
      <c r="Z355" s="20"/>
    </row>
    <row r="356" spans="1:29" s="19" customFormat="1" ht="15" customHeight="1" x14ac:dyDescent="0.3">
      <c r="A356" s="198">
        <f>A353+1</f>
        <v>214</v>
      </c>
      <c r="B356" s="14" t="s">
        <v>427</v>
      </c>
      <c r="C356" s="199">
        <f>D356+K356+M356+O356+Q356+S356+U356+V356+W356+X356</f>
        <v>4640516</v>
      </c>
      <c r="D356" s="199"/>
      <c r="E356" s="199"/>
      <c r="F356" s="199"/>
      <c r="G356" s="199"/>
      <c r="H356" s="199"/>
      <c r="I356" s="199"/>
      <c r="J356" s="199"/>
      <c r="K356" s="199"/>
      <c r="L356" s="199">
        <v>1275</v>
      </c>
      <c r="M356" s="199">
        <v>3825000</v>
      </c>
      <c r="N356" s="199"/>
      <c r="O356" s="199"/>
      <c r="P356" s="199"/>
      <c r="Q356" s="199"/>
      <c r="R356" s="199"/>
      <c r="S356" s="199"/>
      <c r="T356" s="199"/>
      <c r="U356" s="199"/>
      <c r="V356" s="199"/>
      <c r="W356" s="199">
        <v>762668</v>
      </c>
      <c r="X356" s="199">
        <v>52848</v>
      </c>
      <c r="Y356" s="21"/>
      <c r="Z356" s="20"/>
      <c r="AA356" s="20"/>
      <c r="AB356" s="20"/>
    </row>
    <row r="357" spans="1:29" s="19" customFormat="1" ht="15" customHeight="1" x14ac:dyDescent="0.3">
      <c r="A357" s="198">
        <f>A356+1</f>
        <v>215</v>
      </c>
      <c r="B357" s="14" t="s">
        <v>428</v>
      </c>
      <c r="C357" s="199">
        <f t="shared" ref="C357:C358" si="124">D357+K357+M357+O357+Q357+S357+U357+V357+W357+X357</f>
        <v>6147382</v>
      </c>
      <c r="D357" s="199"/>
      <c r="E357" s="199"/>
      <c r="F357" s="199"/>
      <c r="G357" s="199"/>
      <c r="H357" s="199"/>
      <c r="I357" s="199"/>
      <c r="J357" s="199"/>
      <c r="K357" s="199"/>
      <c r="L357" s="199">
        <v>625</v>
      </c>
      <c r="M357" s="199">
        <v>3125000</v>
      </c>
      <c r="N357" s="199"/>
      <c r="O357" s="199"/>
      <c r="P357" s="199">
        <v>750</v>
      </c>
      <c r="Q357" s="199">
        <v>3000000</v>
      </c>
      <c r="R357" s="199"/>
      <c r="S357" s="199"/>
      <c r="T357" s="199"/>
      <c r="U357" s="199"/>
      <c r="V357" s="199"/>
      <c r="W357" s="199"/>
      <c r="X357" s="199">
        <v>22382</v>
      </c>
      <c r="Y357" s="21"/>
      <c r="Z357" s="20"/>
      <c r="AA357" s="20"/>
      <c r="AB357" s="20"/>
    </row>
    <row r="358" spans="1:29" s="19" customFormat="1" ht="15" customHeight="1" x14ac:dyDescent="0.3">
      <c r="A358" s="198">
        <f>A357+1</f>
        <v>216</v>
      </c>
      <c r="B358" s="14" t="s">
        <v>429</v>
      </c>
      <c r="C358" s="199">
        <f t="shared" si="124"/>
        <v>189127</v>
      </c>
      <c r="D358" s="199"/>
      <c r="E358" s="199"/>
      <c r="F358" s="199"/>
      <c r="G358" s="199"/>
      <c r="H358" s="199"/>
      <c r="I358" s="199"/>
      <c r="J358" s="199"/>
      <c r="K358" s="199"/>
      <c r="L358" s="199"/>
      <c r="M358" s="199"/>
      <c r="N358" s="199"/>
      <c r="O358" s="199"/>
      <c r="P358" s="199"/>
      <c r="Q358" s="199"/>
      <c r="R358" s="199"/>
      <c r="S358" s="199"/>
      <c r="T358" s="199"/>
      <c r="U358" s="199"/>
      <c r="V358" s="199"/>
      <c r="W358" s="199">
        <v>189127</v>
      </c>
      <c r="X358" s="199"/>
      <c r="Y358" s="21"/>
      <c r="Z358" s="20"/>
    </row>
    <row r="359" spans="1:29" s="19" customFormat="1" ht="15" customHeight="1" x14ac:dyDescent="0.3">
      <c r="A359" s="305" t="s">
        <v>18</v>
      </c>
      <c r="B359" s="306"/>
      <c r="C359" s="199">
        <f>SUM(C356:C358)</f>
        <v>10977025</v>
      </c>
      <c r="D359" s="199"/>
      <c r="E359" s="199"/>
      <c r="F359" s="199"/>
      <c r="G359" s="199"/>
      <c r="H359" s="199"/>
      <c r="I359" s="199"/>
      <c r="J359" s="199"/>
      <c r="K359" s="199"/>
      <c r="L359" s="199">
        <f t="shared" ref="L359:X359" si="125">SUM(L356:L358)</f>
        <v>1900</v>
      </c>
      <c r="M359" s="199">
        <f t="shared" si="125"/>
        <v>6950000</v>
      </c>
      <c r="N359" s="199"/>
      <c r="O359" s="199"/>
      <c r="P359" s="199">
        <f t="shared" si="125"/>
        <v>750</v>
      </c>
      <c r="Q359" s="199">
        <f t="shared" si="125"/>
        <v>3000000</v>
      </c>
      <c r="R359" s="199"/>
      <c r="S359" s="199"/>
      <c r="T359" s="199"/>
      <c r="U359" s="199"/>
      <c r="V359" s="199"/>
      <c r="W359" s="199">
        <f t="shared" si="125"/>
        <v>951795</v>
      </c>
      <c r="X359" s="199">
        <f t="shared" si="125"/>
        <v>75230</v>
      </c>
      <c r="Y359" s="21"/>
      <c r="Z359" s="20"/>
      <c r="AA359" s="20"/>
      <c r="AB359" s="20"/>
    </row>
    <row r="360" spans="1:29" s="19" customFormat="1" ht="15" customHeight="1" x14ac:dyDescent="0.3">
      <c r="A360" s="258" t="s">
        <v>200</v>
      </c>
      <c r="B360" s="259"/>
      <c r="C360" s="260"/>
      <c r="D360" s="283"/>
      <c r="E360" s="284"/>
      <c r="F360" s="284"/>
      <c r="G360" s="284"/>
      <c r="H360" s="284"/>
      <c r="I360" s="284"/>
      <c r="J360" s="284"/>
      <c r="K360" s="284"/>
      <c r="L360" s="284"/>
      <c r="M360" s="284"/>
      <c r="N360" s="284"/>
      <c r="O360" s="284"/>
      <c r="P360" s="284"/>
      <c r="Q360" s="284"/>
      <c r="R360" s="284"/>
      <c r="S360" s="284"/>
      <c r="T360" s="284"/>
      <c r="U360" s="284"/>
      <c r="V360" s="284"/>
      <c r="W360" s="284"/>
      <c r="X360" s="285"/>
      <c r="Y360" s="21"/>
      <c r="Z360" s="20"/>
      <c r="AA360" s="20"/>
      <c r="AB360" s="20"/>
    </row>
    <row r="361" spans="1:29" s="19" customFormat="1" ht="16.5" customHeight="1" x14ac:dyDescent="0.3">
      <c r="A361" s="198">
        <f>A358+1</f>
        <v>217</v>
      </c>
      <c r="B361" s="14" t="s">
        <v>430</v>
      </c>
      <c r="C361" s="199">
        <f>D361+K361+M361+O361+Q361+S361+U361+V361+W361+X361</f>
        <v>5913470</v>
      </c>
      <c r="D361" s="199"/>
      <c r="E361" s="199"/>
      <c r="F361" s="199"/>
      <c r="G361" s="199"/>
      <c r="H361" s="199"/>
      <c r="I361" s="199"/>
      <c r="J361" s="199"/>
      <c r="K361" s="199"/>
      <c r="L361" s="199">
        <v>1790</v>
      </c>
      <c r="M361" s="199">
        <v>5370000</v>
      </c>
      <c r="N361" s="199"/>
      <c r="O361" s="199"/>
      <c r="P361" s="199"/>
      <c r="Q361" s="199"/>
      <c r="R361" s="199"/>
      <c r="S361" s="199"/>
      <c r="T361" s="199"/>
      <c r="U361" s="199"/>
      <c r="V361" s="199"/>
      <c r="W361" s="199">
        <v>523905</v>
      </c>
      <c r="X361" s="199">
        <v>19565</v>
      </c>
      <c r="Y361" s="21"/>
      <c r="Z361" s="20"/>
      <c r="AA361" s="20"/>
      <c r="AB361" s="20"/>
    </row>
    <row r="362" spans="1:29" s="19" customFormat="1" ht="16.5" customHeight="1" x14ac:dyDescent="0.3">
      <c r="A362" s="198">
        <f>A361+1</f>
        <v>218</v>
      </c>
      <c r="B362" s="14" t="s">
        <v>431</v>
      </c>
      <c r="C362" s="199">
        <f t="shared" ref="C362" si="126">D362+K362+M362+O362+Q362+S362+U362+V362+W362+X362</f>
        <v>3595245</v>
      </c>
      <c r="D362" s="199"/>
      <c r="E362" s="199"/>
      <c r="F362" s="199"/>
      <c r="G362" s="199"/>
      <c r="H362" s="199"/>
      <c r="I362" s="199"/>
      <c r="J362" s="199"/>
      <c r="K362" s="199"/>
      <c r="L362" s="199">
        <v>1050</v>
      </c>
      <c r="M362" s="199">
        <v>3150000</v>
      </c>
      <c r="N362" s="199"/>
      <c r="O362" s="199"/>
      <c r="P362" s="199"/>
      <c r="Q362" s="199"/>
      <c r="R362" s="199"/>
      <c r="S362" s="199"/>
      <c r="T362" s="199"/>
      <c r="U362" s="199"/>
      <c r="V362" s="199"/>
      <c r="W362" s="199">
        <v>421083</v>
      </c>
      <c r="X362" s="199">
        <v>24162</v>
      </c>
      <c r="Y362" s="21"/>
      <c r="Z362" s="20"/>
      <c r="AA362" s="20"/>
      <c r="AB362" s="20"/>
    </row>
    <row r="363" spans="1:29" s="19" customFormat="1" ht="16.5" customHeight="1" x14ac:dyDescent="0.3">
      <c r="A363" s="305" t="s">
        <v>18</v>
      </c>
      <c r="B363" s="306"/>
      <c r="C363" s="199">
        <f>SUM(C361:C362)</f>
        <v>9508715</v>
      </c>
      <c r="D363" s="199"/>
      <c r="E363" s="199"/>
      <c r="F363" s="199"/>
      <c r="G363" s="199"/>
      <c r="H363" s="199"/>
      <c r="I363" s="199"/>
      <c r="J363" s="199"/>
      <c r="K363" s="199"/>
      <c r="L363" s="199">
        <f t="shared" ref="L363:X363" si="127">SUM(L361:L362)</f>
        <v>2840</v>
      </c>
      <c r="M363" s="199">
        <f t="shared" si="127"/>
        <v>8520000</v>
      </c>
      <c r="N363" s="199"/>
      <c r="O363" s="199"/>
      <c r="P363" s="199"/>
      <c r="Q363" s="199"/>
      <c r="R363" s="199"/>
      <c r="S363" s="199"/>
      <c r="T363" s="199"/>
      <c r="U363" s="199"/>
      <c r="V363" s="199"/>
      <c r="W363" s="199">
        <f t="shared" si="127"/>
        <v>944988</v>
      </c>
      <c r="X363" s="199">
        <f t="shared" si="127"/>
        <v>43727</v>
      </c>
      <c r="Y363" s="21"/>
      <c r="Z363" s="20"/>
      <c r="AA363" s="20"/>
      <c r="AB363" s="20"/>
    </row>
    <row r="364" spans="1:29" s="19" customFormat="1" ht="16.5" customHeight="1" x14ac:dyDescent="0.3">
      <c r="A364" s="258" t="s">
        <v>199</v>
      </c>
      <c r="B364" s="259"/>
      <c r="C364" s="260"/>
      <c r="D364" s="283"/>
      <c r="E364" s="284"/>
      <c r="F364" s="284"/>
      <c r="G364" s="284"/>
      <c r="H364" s="284"/>
      <c r="I364" s="284"/>
      <c r="J364" s="284"/>
      <c r="K364" s="284"/>
      <c r="L364" s="284"/>
      <c r="M364" s="284"/>
      <c r="N364" s="284"/>
      <c r="O364" s="284"/>
      <c r="P364" s="284"/>
      <c r="Q364" s="284"/>
      <c r="R364" s="284"/>
      <c r="S364" s="284"/>
      <c r="T364" s="284"/>
      <c r="U364" s="284"/>
      <c r="V364" s="284"/>
      <c r="W364" s="284"/>
      <c r="X364" s="285"/>
      <c r="Y364" s="21"/>
      <c r="Z364" s="20"/>
      <c r="AA364" s="20"/>
      <c r="AB364" s="20"/>
    </row>
    <row r="365" spans="1:29" s="19" customFormat="1" ht="16.5" customHeight="1" x14ac:dyDescent="0.3">
      <c r="A365" s="201">
        <f>A362+1</f>
        <v>219</v>
      </c>
      <c r="B365" s="14" t="s">
        <v>432</v>
      </c>
      <c r="C365" s="199">
        <f>D365+K365+M365+O365+Q365+S365+U365+V365+W365+X365</f>
        <v>1005438</v>
      </c>
      <c r="D365" s="199"/>
      <c r="E365" s="199"/>
      <c r="F365" s="199"/>
      <c r="G365" s="199"/>
      <c r="H365" s="199"/>
      <c r="I365" s="199"/>
      <c r="J365" s="199"/>
      <c r="K365" s="199"/>
      <c r="L365" s="199"/>
      <c r="M365" s="199"/>
      <c r="N365" s="199"/>
      <c r="O365" s="199"/>
      <c r="P365" s="199"/>
      <c r="Q365" s="199"/>
      <c r="R365" s="199"/>
      <c r="S365" s="199"/>
      <c r="T365" s="199"/>
      <c r="U365" s="199"/>
      <c r="V365" s="199"/>
      <c r="W365" s="199">
        <v>1005438</v>
      </c>
      <c r="X365" s="199"/>
      <c r="Y365" s="21"/>
      <c r="Z365" s="20"/>
      <c r="AA365" s="20"/>
      <c r="AB365" s="20"/>
    </row>
    <row r="366" spans="1:29" s="19" customFormat="1" ht="16.5" customHeight="1" x14ac:dyDescent="0.3">
      <c r="A366" s="201">
        <f>A365+1</f>
        <v>220</v>
      </c>
      <c r="B366" s="14" t="s">
        <v>433</v>
      </c>
      <c r="C366" s="199">
        <f>D366+K366+M366+O366+Q366+S366+U366+V366+W366+X366</f>
        <v>904932</v>
      </c>
      <c r="D366" s="199"/>
      <c r="E366" s="199"/>
      <c r="F366" s="199"/>
      <c r="G366" s="199"/>
      <c r="H366" s="199"/>
      <c r="I366" s="199"/>
      <c r="J366" s="199"/>
      <c r="K366" s="199"/>
      <c r="L366" s="199"/>
      <c r="M366" s="199"/>
      <c r="N366" s="199"/>
      <c r="O366" s="199"/>
      <c r="P366" s="199"/>
      <c r="Q366" s="199"/>
      <c r="R366" s="199"/>
      <c r="S366" s="199"/>
      <c r="T366" s="199"/>
      <c r="U366" s="199"/>
      <c r="V366" s="199"/>
      <c r="W366" s="199">
        <v>904932</v>
      </c>
      <c r="X366" s="199"/>
      <c r="Y366" s="21"/>
      <c r="Z366" s="20"/>
      <c r="AA366" s="20"/>
      <c r="AB366" s="20"/>
    </row>
    <row r="367" spans="1:29" s="19" customFormat="1" ht="16.5" customHeight="1" x14ac:dyDescent="0.3">
      <c r="A367" s="201">
        <f t="shared" ref="A367:A368" si="128">A366+1</f>
        <v>221</v>
      </c>
      <c r="B367" s="14" t="s">
        <v>434</v>
      </c>
      <c r="C367" s="199">
        <f t="shared" ref="C367:C368" si="129">D367+K367+M367+O367+Q367+S367+U367+V367+W367+X367</f>
        <v>1973793</v>
      </c>
      <c r="D367" s="199"/>
      <c r="E367" s="199"/>
      <c r="F367" s="199"/>
      <c r="G367" s="199"/>
      <c r="H367" s="199"/>
      <c r="I367" s="199"/>
      <c r="J367" s="199"/>
      <c r="K367" s="199"/>
      <c r="L367" s="199"/>
      <c r="M367" s="199"/>
      <c r="N367" s="199"/>
      <c r="O367" s="199"/>
      <c r="P367" s="199"/>
      <c r="Q367" s="199"/>
      <c r="R367" s="199"/>
      <c r="S367" s="199"/>
      <c r="T367" s="199"/>
      <c r="U367" s="199"/>
      <c r="V367" s="199"/>
      <c r="W367" s="199">
        <v>1973793</v>
      </c>
      <c r="X367" s="199"/>
      <c r="Y367" s="21"/>
      <c r="Z367" s="20"/>
      <c r="AA367" s="20"/>
      <c r="AB367" s="20"/>
    </row>
    <row r="368" spans="1:29" s="19" customFormat="1" ht="16.5" customHeight="1" x14ac:dyDescent="0.3">
      <c r="A368" s="201">
        <f t="shared" si="128"/>
        <v>222</v>
      </c>
      <c r="B368" s="14" t="s">
        <v>435</v>
      </c>
      <c r="C368" s="199">
        <f t="shared" si="129"/>
        <v>1896319</v>
      </c>
      <c r="D368" s="199"/>
      <c r="E368" s="199"/>
      <c r="F368" s="199"/>
      <c r="G368" s="199"/>
      <c r="H368" s="199"/>
      <c r="I368" s="199"/>
      <c r="J368" s="199"/>
      <c r="K368" s="199"/>
      <c r="L368" s="199"/>
      <c r="M368" s="199"/>
      <c r="N368" s="199"/>
      <c r="O368" s="199"/>
      <c r="P368" s="199"/>
      <c r="Q368" s="199"/>
      <c r="R368" s="199"/>
      <c r="S368" s="199"/>
      <c r="T368" s="199"/>
      <c r="U368" s="199"/>
      <c r="V368" s="199"/>
      <c r="W368" s="199">
        <v>1896319</v>
      </c>
      <c r="X368" s="199"/>
      <c r="Y368" s="21"/>
      <c r="Z368" s="20"/>
      <c r="AA368" s="20"/>
      <c r="AB368" s="20"/>
    </row>
    <row r="369" spans="1:29" s="19" customFormat="1" ht="16.5" customHeight="1" x14ac:dyDescent="0.3">
      <c r="A369" s="305" t="s">
        <v>18</v>
      </c>
      <c r="B369" s="306"/>
      <c r="C369" s="199">
        <f>SUM(C365:C368)</f>
        <v>5780482</v>
      </c>
      <c r="D369" s="199"/>
      <c r="E369" s="199"/>
      <c r="F369" s="199"/>
      <c r="G369" s="199"/>
      <c r="H369" s="199"/>
      <c r="I369" s="199"/>
      <c r="J369" s="199"/>
      <c r="K369" s="199"/>
      <c r="L369" s="199"/>
      <c r="M369" s="199"/>
      <c r="N369" s="199"/>
      <c r="O369" s="199"/>
      <c r="P369" s="199"/>
      <c r="Q369" s="199"/>
      <c r="R369" s="199"/>
      <c r="S369" s="199"/>
      <c r="T369" s="199"/>
      <c r="U369" s="199"/>
      <c r="V369" s="199"/>
      <c r="W369" s="199">
        <f t="shared" ref="W369" si="130">SUM(W365:W368)</f>
        <v>5780482</v>
      </c>
      <c r="X369" s="199"/>
      <c r="Y369" s="21"/>
      <c r="Z369" s="20"/>
      <c r="AA369" s="20"/>
      <c r="AB369" s="20"/>
    </row>
    <row r="370" spans="1:29" s="156" customFormat="1" ht="16.5" customHeight="1" x14ac:dyDescent="0.3">
      <c r="A370" s="258" t="s">
        <v>70</v>
      </c>
      <c r="B370" s="260"/>
      <c r="C370" s="18">
        <f>C348+C351+C354+C359+C363+C369</f>
        <v>64598135</v>
      </c>
      <c r="D370" s="18"/>
      <c r="E370" s="18"/>
      <c r="F370" s="18"/>
      <c r="G370" s="18"/>
      <c r="H370" s="18"/>
      <c r="I370" s="18"/>
      <c r="J370" s="23">
        <f>J348+J351+J354+J359+J363+J369</f>
        <v>1</v>
      </c>
      <c r="K370" s="18">
        <f>K348+K351+K354+K359+K363+K369</f>
        <v>2502026</v>
      </c>
      <c r="L370" s="18">
        <f>L348+L351+L354+L359+L363+L369</f>
        <v>8067</v>
      </c>
      <c r="M370" s="18">
        <f>M348+M351+M354+M359+M363+M369</f>
        <v>26701000</v>
      </c>
      <c r="N370" s="18"/>
      <c r="O370" s="18"/>
      <c r="P370" s="18">
        <f>P348+P351+P354+P359+P363+P369</f>
        <v>6937</v>
      </c>
      <c r="Q370" s="18">
        <f>Q348+Q351+Q354+Q359+Q363+Q369</f>
        <v>21374000</v>
      </c>
      <c r="R370" s="18"/>
      <c r="S370" s="18"/>
      <c r="T370" s="18"/>
      <c r="U370" s="18"/>
      <c r="V370" s="18"/>
      <c r="W370" s="18">
        <f>W348+W351+W354+W359+W363+W369</f>
        <v>13476676</v>
      </c>
      <c r="X370" s="18">
        <f>X348+X351+X354+X359+X363+X369</f>
        <v>544433</v>
      </c>
      <c r="Y370" s="21"/>
      <c r="Z370" s="20"/>
      <c r="AA370" s="151"/>
      <c r="AB370" s="151"/>
      <c r="AC370" s="10"/>
    </row>
    <row r="371" spans="1:29" s="156" customFormat="1" ht="16.5" customHeight="1" x14ac:dyDescent="0.3">
      <c r="A371" s="300" t="s">
        <v>71</v>
      </c>
      <c r="B371" s="301"/>
      <c r="C371" s="301"/>
      <c r="D371" s="301"/>
      <c r="E371" s="301"/>
      <c r="F371" s="301"/>
      <c r="G371" s="301"/>
      <c r="H371" s="301"/>
      <c r="I371" s="301"/>
      <c r="J371" s="301"/>
      <c r="K371" s="301"/>
      <c r="L371" s="301"/>
      <c r="M371" s="301"/>
      <c r="N371" s="301"/>
      <c r="O371" s="301"/>
      <c r="P371" s="301"/>
      <c r="Q371" s="301"/>
      <c r="R371" s="301"/>
      <c r="S371" s="301"/>
      <c r="T371" s="301"/>
      <c r="U371" s="301"/>
      <c r="V371" s="301"/>
      <c r="W371" s="301"/>
      <c r="X371" s="302"/>
      <c r="Y371" s="21"/>
      <c r="Z371" s="20"/>
      <c r="AC371" s="19"/>
    </row>
    <row r="372" spans="1:29" s="19" customFormat="1" ht="16.5" customHeight="1" x14ac:dyDescent="0.3">
      <c r="A372" s="216" t="s">
        <v>72</v>
      </c>
      <c r="B372" s="217"/>
      <c r="C372" s="218"/>
      <c r="D372" s="283"/>
      <c r="E372" s="284"/>
      <c r="F372" s="284"/>
      <c r="G372" s="284"/>
      <c r="H372" s="284"/>
      <c r="I372" s="284"/>
      <c r="J372" s="284"/>
      <c r="K372" s="284"/>
      <c r="L372" s="284"/>
      <c r="M372" s="284"/>
      <c r="N372" s="284"/>
      <c r="O372" s="284"/>
      <c r="P372" s="284"/>
      <c r="Q372" s="284"/>
      <c r="R372" s="284"/>
      <c r="S372" s="284"/>
      <c r="T372" s="284"/>
      <c r="U372" s="284"/>
      <c r="V372" s="284"/>
      <c r="W372" s="284"/>
      <c r="X372" s="285"/>
      <c r="Y372" s="21"/>
      <c r="Z372" s="20"/>
    </row>
    <row r="373" spans="1:29" s="19" customFormat="1" ht="16.5" customHeight="1" x14ac:dyDescent="0.3">
      <c r="A373" s="198">
        <f>A368+1</f>
        <v>223</v>
      </c>
      <c r="B373" s="14" t="s">
        <v>436</v>
      </c>
      <c r="C373" s="199">
        <f>D373+K373+M373+O373+Q373+S373+U373+V373+W373+X373</f>
        <v>381182</v>
      </c>
      <c r="D373" s="199"/>
      <c r="E373" s="197"/>
      <c r="F373" s="197"/>
      <c r="G373" s="197"/>
      <c r="H373" s="197"/>
      <c r="I373" s="197"/>
      <c r="J373" s="197"/>
      <c r="K373" s="197"/>
      <c r="L373" s="112"/>
      <c r="M373" s="199"/>
      <c r="N373" s="197"/>
      <c r="O373" s="197"/>
      <c r="P373" s="112"/>
      <c r="Q373" s="112"/>
      <c r="R373" s="112"/>
      <c r="S373" s="112"/>
      <c r="T373" s="112"/>
      <c r="U373" s="112"/>
      <c r="V373" s="199"/>
      <c r="W373" s="199">
        <v>381182</v>
      </c>
      <c r="X373" s="199"/>
      <c r="Y373" s="21"/>
      <c r="Z373" s="20"/>
    </row>
    <row r="374" spans="1:29" s="19" customFormat="1" ht="16.5" customHeight="1" x14ac:dyDescent="0.3">
      <c r="A374" s="198">
        <f>A373+1</f>
        <v>224</v>
      </c>
      <c r="B374" s="14" t="s">
        <v>437</v>
      </c>
      <c r="C374" s="199">
        <f>D374+K374+M374+O374+Q374+S374+U374+V374+W374+X374</f>
        <v>3351824</v>
      </c>
      <c r="D374" s="199"/>
      <c r="E374" s="197"/>
      <c r="F374" s="197"/>
      <c r="G374" s="197"/>
      <c r="H374" s="197"/>
      <c r="I374" s="197"/>
      <c r="J374" s="197"/>
      <c r="K374" s="197"/>
      <c r="L374" s="112">
        <v>587</v>
      </c>
      <c r="M374" s="199">
        <v>2935000</v>
      </c>
      <c r="N374" s="197"/>
      <c r="O374" s="197"/>
      <c r="P374" s="112"/>
      <c r="Q374" s="112"/>
      <c r="R374" s="112"/>
      <c r="S374" s="112"/>
      <c r="T374" s="112"/>
      <c r="U374" s="112"/>
      <c r="V374" s="199"/>
      <c r="W374" s="199">
        <v>381182</v>
      </c>
      <c r="X374" s="199">
        <v>35642</v>
      </c>
      <c r="Y374" s="21"/>
      <c r="Z374" s="20"/>
    </row>
    <row r="375" spans="1:29" s="19" customFormat="1" ht="16.5" customHeight="1" x14ac:dyDescent="0.3">
      <c r="A375" s="198">
        <f t="shared" ref="A375:A379" si="131">A374+1</f>
        <v>225</v>
      </c>
      <c r="B375" s="14" t="s">
        <v>438</v>
      </c>
      <c r="C375" s="199">
        <f t="shared" ref="C375:C379" si="132">D375+K375+M375+O375+Q375+S375+U375+V375+W375+X375</f>
        <v>3351301</v>
      </c>
      <c r="D375" s="199"/>
      <c r="E375" s="197"/>
      <c r="F375" s="197"/>
      <c r="G375" s="197"/>
      <c r="H375" s="197"/>
      <c r="I375" s="197"/>
      <c r="J375" s="197"/>
      <c r="K375" s="197"/>
      <c r="L375" s="112">
        <v>587</v>
      </c>
      <c r="M375" s="199">
        <v>2935000</v>
      </c>
      <c r="N375" s="197"/>
      <c r="O375" s="197"/>
      <c r="P375" s="112"/>
      <c r="Q375" s="112"/>
      <c r="R375" s="112"/>
      <c r="S375" s="112"/>
      <c r="T375" s="112"/>
      <c r="U375" s="112"/>
      <c r="V375" s="199"/>
      <c r="W375" s="199">
        <v>381182</v>
      </c>
      <c r="X375" s="199">
        <v>35119</v>
      </c>
      <c r="Y375" s="21"/>
      <c r="Z375" s="20"/>
    </row>
    <row r="376" spans="1:29" s="19" customFormat="1" ht="16.5" customHeight="1" x14ac:dyDescent="0.3">
      <c r="A376" s="198">
        <f t="shared" si="131"/>
        <v>226</v>
      </c>
      <c r="B376" s="14" t="s">
        <v>439</v>
      </c>
      <c r="C376" s="199">
        <f t="shared" si="132"/>
        <v>504818</v>
      </c>
      <c r="D376" s="199"/>
      <c r="E376" s="197"/>
      <c r="F376" s="197"/>
      <c r="G376" s="197"/>
      <c r="H376" s="197"/>
      <c r="I376" s="197"/>
      <c r="J376" s="197"/>
      <c r="K376" s="197"/>
      <c r="L376" s="112"/>
      <c r="M376" s="112"/>
      <c r="N376" s="197"/>
      <c r="O376" s="197"/>
      <c r="P376" s="112"/>
      <c r="Q376" s="112"/>
      <c r="R376" s="112"/>
      <c r="S376" s="112"/>
      <c r="T376" s="112"/>
      <c r="U376" s="199"/>
      <c r="V376" s="199"/>
      <c r="W376" s="199">
        <v>504818</v>
      </c>
      <c r="X376" s="199"/>
      <c r="Y376" s="21"/>
      <c r="Z376" s="20"/>
    </row>
    <row r="377" spans="1:29" s="19" customFormat="1" ht="16.5" customHeight="1" x14ac:dyDescent="0.3">
      <c r="A377" s="198">
        <f t="shared" si="131"/>
        <v>227</v>
      </c>
      <c r="B377" s="14" t="s">
        <v>440</v>
      </c>
      <c r="C377" s="199">
        <f t="shared" si="132"/>
        <v>504818</v>
      </c>
      <c r="D377" s="199"/>
      <c r="E377" s="197"/>
      <c r="F377" s="197"/>
      <c r="G377" s="197"/>
      <c r="H377" s="197"/>
      <c r="I377" s="197"/>
      <c r="J377" s="197"/>
      <c r="K377" s="197"/>
      <c r="L377" s="112"/>
      <c r="M377" s="112"/>
      <c r="N377" s="197"/>
      <c r="O377" s="197"/>
      <c r="P377" s="112"/>
      <c r="Q377" s="112"/>
      <c r="R377" s="112"/>
      <c r="S377" s="112"/>
      <c r="T377" s="112"/>
      <c r="U377" s="199"/>
      <c r="V377" s="199"/>
      <c r="W377" s="199">
        <v>504818</v>
      </c>
      <c r="X377" s="199"/>
      <c r="Y377" s="21"/>
      <c r="Z377" s="20"/>
    </row>
    <row r="378" spans="1:29" s="19" customFormat="1" ht="16.5" customHeight="1" x14ac:dyDescent="0.3">
      <c r="A378" s="198">
        <f t="shared" si="131"/>
        <v>228</v>
      </c>
      <c r="B378" s="14" t="s">
        <v>441</v>
      </c>
      <c r="C378" s="199">
        <f t="shared" si="132"/>
        <v>3669304</v>
      </c>
      <c r="D378" s="199"/>
      <c r="E378" s="197"/>
      <c r="F378" s="197"/>
      <c r="G378" s="197"/>
      <c r="H378" s="197"/>
      <c r="I378" s="197"/>
      <c r="J378" s="197"/>
      <c r="K378" s="197"/>
      <c r="L378" s="112">
        <v>587</v>
      </c>
      <c r="M378" s="199">
        <v>2935000</v>
      </c>
      <c r="N378" s="197"/>
      <c r="O378" s="197"/>
      <c r="P378" s="112"/>
      <c r="Q378" s="112"/>
      <c r="R378" s="112"/>
      <c r="S378" s="112"/>
      <c r="T378" s="112"/>
      <c r="U378" s="199"/>
      <c r="V378" s="199"/>
      <c r="W378" s="199">
        <v>381182</v>
      </c>
      <c r="X378" s="199">
        <v>353122</v>
      </c>
      <c r="Y378" s="21"/>
      <c r="Z378" s="20"/>
    </row>
    <row r="379" spans="1:29" s="19" customFormat="1" ht="16.5" customHeight="1" x14ac:dyDescent="0.3">
      <c r="A379" s="198">
        <f t="shared" si="131"/>
        <v>229</v>
      </c>
      <c r="B379" s="14" t="s">
        <v>442</v>
      </c>
      <c r="C379" s="199">
        <f t="shared" si="132"/>
        <v>504818</v>
      </c>
      <c r="D379" s="199"/>
      <c r="E379" s="197"/>
      <c r="F379" s="197"/>
      <c r="G379" s="197"/>
      <c r="H379" s="197"/>
      <c r="I379" s="197"/>
      <c r="J379" s="197"/>
      <c r="K379" s="197"/>
      <c r="L379" s="112"/>
      <c r="M379" s="112"/>
      <c r="N379" s="197"/>
      <c r="O379" s="197"/>
      <c r="P379" s="112"/>
      <c r="Q379" s="112"/>
      <c r="R379" s="112"/>
      <c r="S379" s="112"/>
      <c r="T379" s="112"/>
      <c r="U379" s="199"/>
      <c r="V379" s="199"/>
      <c r="W379" s="199">
        <v>504818</v>
      </c>
      <c r="X379" s="199"/>
      <c r="Y379" s="21"/>
      <c r="Z379" s="20"/>
    </row>
    <row r="380" spans="1:29" s="19" customFormat="1" ht="16.5" customHeight="1" x14ac:dyDescent="0.3">
      <c r="A380" s="305" t="s">
        <v>18</v>
      </c>
      <c r="B380" s="306"/>
      <c r="C380" s="197">
        <f>SUM(C373:C379)</f>
        <v>12268065</v>
      </c>
      <c r="D380" s="197"/>
      <c r="E380" s="197"/>
      <c r="F380" s="197"/>
      <c r="G380" s="197"/>
      <c r="H380" s="197"/>
      <c r="I380" s="197"/>
      <c r="J380" s="197"/>
      <c r="K380" s="197"/>
      <c r="L380" s="197">
        <f t="shared" ref="L380:X380" si="133">SUM(L373:L379)</f>
        <v>1761</v>
      </c>
      <c r="M380" s="197">
        <f t="shared" si="133"/>
        <v>8805000</v>
      </c>
      <c r="N380" s="197"/>
      <c r="O380" s="197"/>
      <c r="P380" s="197"/>
      <c r="Q380" s="197"/>
      <c r="R380" s="197"/>
      <c r="S380" s="197"/>
      <c r="T380" s="197"/>
      <c r="U380" s="197"/>
      <c r="V380" s="197"/>
      <c r="W380" s="197">
        <f t="shared" si="133"/>
        <v>3039182</v>
      </c>
      <c r="X380" s="197">
        <f t="shared" si="133"/>
        <v>423883</v>
      </c>
      <c r="Y380" s="21"/>
      <c r="Z380" s="20"/>
      <c r="AA380" s="20"/>
      <c r="AB380" s="20"/>
    </row>
    <row r="381" spans="1:29" s="19" customFormat="1" ht="16.5" customHeight="1" x14ac:dyDescent="0.3">
      <c r="A381" s="258" t="s">
        <v>73</v>
      </c>
      <c r="B381" s="259"/>
      <c r="C381" s="260"/>
      <c r="D381" s="283"/>
      <c r="E381" s="284"/>
      <c r="F381" s="284"/>
      <c r="G381" s="284"/>
      <c r="H381" s="284"/>
      <c r="I381" s="284"/>
      <c r="J381" s="284"/>
      <c r="K381" s="284"/>
      <c r="L381" s="284"/>
      <c r="M381" s="284"/>
      <c r="N381" s="284"/>
      <c r="O381" s="284"/>
      <c r="P381" s="284"/>
      <c r="Q381" s="284"/>
      <c r="R381" s="284"/>
      <c r="S381" s="284"/>
      <c r="T381" s="284"/>
      <c r="U381" s="284"/>
      <c r="V381" s="284"/>
      <c r="W381" s="284"/>
      <c r="X381" s="285"/>
      <c r="Y381" s="21"/>
      <c r="Z381" s="20"/>
    </row>
    <row r="382" spans="1:29" s="19" customFormat="1" ht="16.5" customHeight="1" x14ac:dyDescent="0.3">
      <c r="A382" s="198">
        <f>A379+1</f>
        <v>230</v>
      </c>
      <c r="B382" s="14" t="s">
        <v>443</v>
      </c>
      <c r="C382" s="199">
        <f t="shared" ref="C382:C387" si="134">D382+K382+M382+O382+Q382+S382+U382+V382+W382+X382</f>
        <v>1416997</v>
      </c>
      <c r="D382" s="199"/>
      <c r="E382" s="197"/>
      <c r="F382" s="197"/>
      <c r="G382" s="197"/>
      <c r="H382" s="197"/>
      <c r="I382" s="197"/>
      <c r="J382" s="197"/>
      <c r="K382" s="197"/>
      <c r="L382" s="197"/>
      <c r="M382" s="197"/>
      <c r="N382" s="197"/>
      <c r="O382" s="197"/>
      <c r="P382" s="197">
        <v>617</v>
      </c>
      <c r="Q382" s="199">
        <f>P382*2000</f>
        <v>1234000</v>
      </c>
      <c r="R382" s="197"/>
      <c r="S382" s="197"/>
      <c r="T382" s="197"/>
      <c r="U382" s="197"/>
      <c r="V382" s="197"/>
      <c r="W382" s="197">
        <v>152958</v>
      </c>
      <c r="X382" s="197">
        <v>30039</v>
      </c>
      <c r="Y382" s="21"/>
      <c r="Z382" s="20"/>
      <c r="AA382" s="20"/>
      <c r="AB382" s="20"/>
    </row>
    <row r="383" spans="1:29" s="19" customFormat="1" ht="16.5" customHeight="1" x14ac:dyDescent="0.3">
      <c r="A383" s="198">
        <f>A382+1</f>
        <v>231</v>
      </c>
      <c r="B383" s="14" t="s">
        <v>444</v>
      </c>
      <c r="C383" s="199">
        <f t="shared" si="134"/>
        <v>1375037</v>
      </c>
      <c r="D383" s="199"/>
      <c r="E383" s="197"/>
      <c r="F383" s="197"/>
      <c r="G383" s="197"/>
      <c r="H383" s="197"/>
      <c r="I383" s="197"/>
      <c r="J383" s="197"/>
      <c r="K383" s="197"/>
      <c r="L383" s="197"/>
      <c r="M383" s="197"/>
      <c r="N383" s="197"/>
      <c r="O383" s="197"/>
      <c r="P383" s="197">
        <v>598</v>
      </c>
      <c r="Q383" s="199">
        <f>P383*2000</f>
        <v>1196000</v>
      </c>
      <c r="R383" s="197"/>
      <c r="S383" s="197"/>
      <c r="T383" s="197"/>
      <c r="U383" s="197"/>
      <c r="V383" s="197"/>
      <c r="W383" s="197">
        <v>152137</v>
      </c>
      <c r="X383" s="197">
        <v>26900</v>
      </c>
      <c r="Y383" s="21"/>
      <c r="Z383" s="20"/>
      <c r="AA383" s="20"/>
      <c r="AB383" s="20"/>
    </row>
    <row r="384" spans="1:29" s="19" customFormat="1" ht="16.5" customHeight="1" x14ac:dyDescent="0.3">
      <c r="A384" s="198">
        <f t="shared" ref="A384:A391" si="135">A383+1</f>
        <v>232</v>
      </c>
      <c r="B384" s="14" t="s">
        <v>445</v>
      </c>
      <c r="C384" s="199">
        <f t="shared" si="134"/>
        <v>1412349</v>
      </c>
      <c r="D384" s="199"/>
      <c r="E384" s="197"/>
      <c r="F384" s="197"/>
      <c r="G384" s="197"/>
      <c r="H384" s="197"/>
      <c r="I384" s="197"/>
      <c r="J384" s="197"/>
      <c r="K384" s="197"/>
      <c r="L384" s="197"/>
      <c r="M384" s="197"/>
      <c r="N384" s="199"/>
      <c r="O384" s="199"/>
      <c r="P384" s="197">
        <v>617</v>
      </c>
      <c r="Q384" s="199">
        <f t="shared" ref="Q384:Q385" si="136">P384*2000</f>
        <v>1234000</v>
      </c>
      <c r="R384" s="199"/>
      <c r="S384" s="199"/>
      <c r="T384" s="199"/>
      <c r="U384" s="199"/>
      <c r="V384" s="197"/>
      <c r="W384" s="197">
        <v>152137</v>
      </c>
      <c r="X384" s="197">
        <v>26212</v>
      </c>
      <c r="Y384" s="21"/>
      <c r="Z384" s="20"/>
      <c r="AA384" s="20"/>
      <c r="AB384" s="20"/>
    </row>
    <row r="385" spans="1:28" s="19" customFormat="1" ht="16.5" customHeight="1" x14ac:dyDescent="0.3">
      <c r="A385" s="198">
        <f t="shared" si="135"/>
        <v>233</v>
      </c>
      <c r="B385" s="14" t="s">
        <v>446</v>
      </c>
      <c r="C385" s="199">
        <f t="shared" si="134"/>
        <v>1411695</v>
      </c>
      <c r="D385" s="199"/>
      <c r="E385" s="197"/>
      <c r="F385" s="197"/>
      <c r="G385" s="197"/>
      <c r="H385" s="197"/>
      <c r="I385" s="197"/>
      <c r="J385" s="197"/>
      <c r="K385" s="197"/>
      <c r="L385" s="197"/>
      <c r="M385" s="197"/>
      <c r="N385" s="199"/>
      <c r="O385" s="199"/>
      <c r="P385" s="197">
        <v>617</v>
      </c>
      <c r="Q385" s="199">
        <f t="shared" si="136"/>
        <v>1234000</v>
      </c>
      <c r="R385" s="199"/>
      <c r="S385" s="199"/>
      <c r="T385" s="199"/>
      <c r="U385" s="199"/>
      <c r="V385" s="197"/>
      <c r="W385" s="197">
        <v>152137</v>
      </c>
      <c r="X385" s="197">
        <v>25558</v>
      </c>
      <c r="Y385" s="21"/>
      <c r="Z385" s="20"/>
      <c r="AA385" s="20"/>
      <c r="AB385" s="20"/>
    </row>
    <row r="386" spans="1:28" s="19" customFormat="1" ht="16.5" customHeight="1" x14ac:dyDescent="0.3">
      <c r="A386" s="198">
        <f t="shared" si="135"/>
        <v>234</v>
      </c>
      <c r="B386" s="14" t="s">
        <v>74</v>
      </c>
      <c r="C386" s="199">
        <f t="shared" si="134"/>
        <v>533099</v>
      </c>
      <c r="D386" s="199"/>
      <c r="E386" s="197"/>
      <c r="F386" s="197"/>
      <c r="G386" s="197"/>
      <c r="H386" s="197"/>
      <c r="I386" s="197"/>
      <c r="J386" s="197"/>
      <c r="K386" s="197"/>
      <c r="L386" s="197"/>
      <c r="M386" s="197"/>
      <c r="N386" s="197"/>
      <c r="O386" s="197"/>
      <c r="P386" s="197"/>
      <c r="Q386" s="197"/>
      <c r="R386" s="197"/>
      <c r="S386" s="197"/>
      <c r="T386" s="197"/>
      <c r="U386" s="197"/>
      <c r="V386" s="197"/>
      <c r="W386" s="197">
        <v>533099</v>
      </c>
      <c r="X386" s="197"/>
      <c r="Y386" s="21"/>
      <c r="Z386" s="20"/>
    </row>
    <row r="387" spans="1:28" s="19" customFormat="1" ht="16.5" customHeight="1" x14ac:dyDescent="0.3">
      <c r="A387" s="198">
        <f t="shared" si="135"/>
        <v>235</v>
      </c>
      <c r="B387" s="14" t="s">
        <v>447</v>
      </c>
      <c r="C387" s="199">
        <f t="shared" si="134"/>
        <v>466936</v>
      </c>
      <c r="D387" s="199"/>
      <c r="E387" s="197"/>
      <c r="F387" s="197"/>
      <c r="G387" s="197"/>
      <c r="H387" s="197"/>
      <c r="I387" s="197"/>
      <c r="J387" s="197"/>
      <c r="K387" s="197"/>
      <c r="L387" s="197"/>
      <c r="M387" s="197"/>
      <c r="N387" s="199"/>
      <c r="O387" s="199"/>
      <c r="P387" s="197"/>
      <c r="Q387" s="197"/>
      <c r="R387" s="199"/>
      <c r="S387" s="199"/>
      <c r="T387" s="199"/>
      <c r="U387" s="199"/>
      <c r="V387" s="197"/>
      <c r="W387" s="197">
        <v>466936</v>
      </c>
      <c r="X387" s="197"/>
      <c r="Y387" s="21"/>
      <c r="Z387" s="20"/>
    </row>
    <row r="388" spans="1:28" s="19" customFormat="1" ht="16.5" customHeight="1" x14ac:dyDescent="0.3">
      <c r="A388" s="198">
        <f t="shared" si="135"/>
        <v>236</v>
      </c>
      <c r="B388" s="14" t="s">
        <v>75</v>
      </c>
      <c r="C388" s="199">
        <f t="shared" ref="C388:C391" si="137">D388+K388+M388+O388+Q388+S388+U388+V388+W388+X388</f>
        <v>467615</v>
      </c>
      <c r="D388" s="199"/>
      <c r="E388" s="197"/>
      <c r="F388" s="197"/>
      <c r="G388" s="197"/>
      <c r="H388" s="197"/>
      <c r="I388" s="197"/>
      <c r="J388" s="197"/>
      <c r="K388" s="197"/>
      <c r="L388" s="197"/>
      <c r="M388" s="197"/>
      <c r="N388" s="197"/>
      <c r="O388" s="197"/>
      <c r="P388" s="197"/>
      <c r="Q388" s="197"/>
      <c r="R388" s="197"/>
      <c r="S388" s="197"/>
      <c r="T388" s="197"/>
      <c r="U388" s="197"/>
      <c r="V388" s="197"/>
      <c r="W388" s="197">
        <v>467615</v>
      </c>
      <c r="X388" s="197"/>
      <c r="Y388" s="21"/>
      <c r="Z388" s="20"/>
    </row>
    <row r="389" spans="1:28" s="19" customFormat="1" ht="16.5" customHeight="1" x14ac:dyDescent="0.3">
      <c r="A389" s="198">
        <f t="shared" si="135"/>
        <v>237</v>
      </c>
      <c r="B389" s="14" t="s">
        <v>76</v>
      </c>
      <c r="C389" s="199">
        <f t="shared" si="137"/>
        <v>1457104</v>
      </c>
      <c r="D389" s="199"/>
      <c r="E389" s="197"/>
      <c r="F389" s="197"/>
      <c r="G389" s="197"/>
      <c r="H389" s="197"/>
      <c r="I389" s="197"/>
      <c r="J389" s="197"/>
      <c r="K389" s="197"/>
      <c r="L389" s="197"/>
      <c r="M389" s="197"/>
      <c r="N389" s="197"/>
      <c r="O389" s="197"/>
      <c r="P389" s="197">
        <v>551</v>
      </c>
      <c r="Q389" s="199">
        <f>P389*2000</f>
        <v>1102000</v>
      </c>
      <c r="R389" s="197"/>
      <c r="S389" s="197"/>
      <c r="T389" s="197"/>
      <c r="U389" s="197"/>
      <c r="V389" s="197"/>
      <c r="W389" s="197">
        <v>330524</v>
      </c>
      <c r="X389" s="197">
        <v>24580</v>
      </c>
      <c r="Y389" s="21"/>
      <c r="Z389" s="20"/>
      <c r="AA389" s="20"/>
      <c r="AB389" s="20"/>
    </row>
    <row r="390" spans="1:28" s="19" customFormat="1" ht="16.5" customHeight="1" x14ac:dyDescent="0.3">
      <c r="A390" s="198">
        <f t="shared" si="135"/>
        <v>238</v>
      </c>
      <c r="B390" s="14" t="s">
        <v>448</v>
      </c>
      <c r="C390" s="199">
        <f t="shared" si="137"/>
        <v>467615</v>
      </c>
      <c r="D390" s="199"/>
      <c r="E390" s="197"/>
      <c r="F390" s="197"/>
      <c r="G390" s="197"/>
      <c r="H390" s="197"/>
      <c r="I390" s="197"/>
      <c r="J390" s="197"/>
      <c r="K390" s="197"/>
      <c r="L390" s="197"/>
      <c r="M390" s="197"/>
      <c r="N390" s="199"/>
      <c r="O390" s="199"/>
      <c r="P390" s="197"/>
      <c r="Q390" s="197"/>
      <c r="R390" s="199"/>
      <c r="S390" s="199"/>
      <c r="T390" s="199"/>
      <c r="U390" s="199"/>
      <c r="V390" s="197"/>
      <c r="W390" s="197">
        <v>467615</v>
      </c>
      <c r="X390" s="197"/>
      <c r="Y390" s="21"/>
      <c r="Z390" s="20"/>
    </row>
    <row r="391" spans="1:28" s="19" customFormat="1" ht="16.5" customHeight="1" x14ac:dyDescent="0.3">
      <c r="A391" s="198">
        <f t="shared" si="135"/>
        <v>239</v>
      </c>
      <c r="B391" s="14" t="s">
        <v>449</v>
      </c>
      <c r="C391" s="199">
        <f t="shared" si="137"/>
        <v>467615</v>
      </c>
      <c r="D391" s="199"/>
      <c r="E391" s="197"/>
      <c r="F391" s="197"/>
      <c r="G391" s="197"/>
      <c r="H391" s="197"/>
      <c r="I391" s="197"/>
      <c r="J391" s="197"/>
      <c r="K391" s="197"/>
      <c r="L391" s="197"/>
      <c r="M391" s="197"/>
      <c r="N391" s="199"/>
      <c r="O391" s="199"/>
      <c r="P391" s="197"/>
      <c r="Q391" s="197"/>
      <c r="R391" s="199"/>
      <c r="S391" s="199"/>
      <c r="T391" s="199"/>
      <c r="U391" s="199"/>
      <c r="V391" s="197"/>
      <c r="W391" s="197">
        <v>467615</v>
      </c>
      <c r="X391" s="197"/>
      <c r="Y391" s="21"/>
      <c r="Z391" s="20"/>
    </row>
    <row r="392" spans="1:28" s="19" customFormat="1" ht="16.5" customHeight="1" x14ac:dyDescent="0.3">
      <c r="A392" s="305" t="s">
        <v>18</v>
      </c>
      <c r="B392" s="306"/>
      <c r="C392" s="197">
        <f>SUM(C382:C391)</f>
        <v>9476062</v>
      </c>
      <c r="D392" s="197"/>
      <c r="E392" s="197"/>
      <c r="F392" s="197"/>
      <c r="G392" s="197"/>
      <c r="H392" s="197"/>
      <c r="I392" s="197"/>
      <c r="J392" s="197"/>
      <c r="K392" s="197"/>
      <c r="L392" s="197"/>
      <c r="M392" s="197"/>
      <c r="N392" s="197"/>
      <c r="O392" s="197"/>
      <c r="P392" s="197">
        <f t="shared" ref="P392:X392" si="138">SUM(P382:P391)</f>
        <v>3000</v>
      </c>
      <c r="Q392" s="197">
        <f t="shared" si="138"/>
        <v>6000000</v>
      </c>
      <c r="R392" s="197"/>
      <c r="S392" s="197"/>
      <c r="T392" s="197"/>
      <c r="U392" s="197"/>
      <c r="V392" s="197"/>
      <c r="W392" s="197">
        <f t="shared" si="138"/>
        <v>3342773</v>
      </c>
      <c r="X392" s="197">
        <f t="shared" si="138"/>
        <v>133289</v>
      </c>
      <c r="Y392" s="21"/>
      <c r="Z392" s="20"/>
      <c r="AA392" s="20"/>
      <c r="AB392" s="20"/>
    </row>
    <row r="393" spans="1:28" s="19" customFormat="1" ht="16.5" customHeight="1" x14ac:dyDescent="0.3">
      <c r="A393" s="258" t="s">
        <v>77</v>
      </c>
      <c r="B393" s="259"/>
      <c r="C393" s="260"/>
      <c r="D393" s="283"/>
      <c r="E393" s="284"/>
      <c r="F393" s="284"/>
      <c r="G393" s="284"/>
      <c r="H393" s="284"/>
      <c r="I393" s="284"/>
      <c r="J393" s="284"/>
      <c r="K393" s="284"/>
      <c r="L393" s="284"/>
      <c r="M393" s="284"/>
      <c r="N393" s="284"/>
      <c r="O393" s="284"/>
      <c r="P393" s="284"/>
      <c r="Q393" s="284"/>
      <c r="R393" s="284"/>
      <c r="S393" s="284"/>
      <c r="T393" s="284"/>
      <c r="U393" s="284"/>
      <c r="V393" s="284"/>
      <c r="W393" s="284"/>
      <c r="X393" s="285"/>
      <c r="Y393" s="21"/>
      <c r="Z393" s="20"/>
    </row>
    <row r="394" spans="1:28" s="19" customFormat="1" ht="16.5" customHeight="1" x14ac:dyDescent="0.3">
      <c r="A394" s="198">
        <f>A391+1</f>
        <v>240</v>
      </c>
      <c r="B394" s="14" t="s">
        <v>450</v>
      </c>
      <c r="C394" s="199">
        <f>D394+K394+M394+O394+Q394+S394+U394+V394+W394+X394</f>
        <v>6408106</v>
      </c>
      <c r="D394" s="199"/>
      <c r="E394" s="199"/>
      <c r="F394" s="199"/>
      <c r="G394" s="199"/>
      <c r="H394" s="199"/>
      <c r="I394" s="199"/>
      <c r="J394" s="199"/>
      <c r="K394" s="199"/>
      <c r="L394" s="199">
        <v>1200</v>
      </c>
      <c r="M394" s="199">
        <v>6000000</v>
      </c>
      <c r="N394" s="199"/>
      <c r="O394" s="199"/>
      <c r="P394" s="199"/>
      <c r="Q394" s="199"/>
      <c r="R394" s="199"/>
      <c r="S394" s="199"/>
      <c r="T394" s="199"/>
      <c r="U394" s="199"/>
      <c r="V394" s="197"/>
      <c r="W394" s="199">
        <v>345189</v>
      </c>
      <c r="X394" s="199">
        <v>62917</v>
      </c>
      <c r="Y394" s="21"/>
      <c r="Z394" s="20"/>
      <c r="AA394" s="20"/>
      <c r="AB394" s="20"/>
    </row>
    <row r="395" spans="1:28" s="19" customFormat="1" ht="16.5" customHeight="1" x14ac:dyDescent="0.3">
      <c r="A395" s="201">
        <f>A394+1</f>
        <v>241</v>
      </c>
      <c r="B395" s="14" t="s">
        <v>451</v>
      </c>
      <c r="C395" s="199">
        <f t="shared" ref="C395:C396" si="139">D395+K395+M395+O395+Q395+S395+U395+V395+W395+X395</f>
        <v>2969405</v>
      </c>
      <c r="D395" s="199"/>
      <c r="E395" s="199"/>
      <c r="F395" s="199"/>
      <c r="G395" s="199"/>
      <c r="H395" s="199"/>
      <c r="I395" s="199"/>
      <c r="J395" s="199"/>
      <c r="K395" s="199"/>
      <c r="L395" s="199">
        <v>854</v>
      </c>
      <c r="M395" s="199">
        <v>2562000</v>
      </c>
      <c r="N395" s="199"/>
      <c r="O395" s="199"/>
      <c r="P395" s="199"/>
      <c r="Q395" s="199"/>
      <c r="R395" s="199"/>
      <c r="S395" s="199"/>
      <c r="T395" s="199"/>
      <c r="U395" s="199"/>
      <c r="V395" s="197"/>
      <c r="W395" s="199">
        <v>345351</v>
      </c>
      <c r="X395" s="199">
        <v>62054</v>
      </c>
      <c r="Y395" s="21"/>
      <c r="Z395" s="20"/>
    </row>
    <row r="396" spans="1:28" s="19" customFormat="1" ht="16.5" customHeight="1" x14ac:dyDescent="0.3">
      <c r="A396" s="198">
        <f>A395+1</f>
        <v>242</v>
      </c>
      <c r="B396" s="14" t="s">
        <v>452</v>
      </c>
      <c r="C396" s="199">
        <f t="shared" si="139"/>
        <v>4279345</v>
      </c>
      <c r="D396" s="199"/>
      <c r="E396" s="199"/>
      <c r="F396" s="199"/>
      <c r="G396" s="199"/>
      <c r="H396" s="199"/>
      <c r="I396" s="199"/>
      <c r="J396" s="199"/>
      <c r="K396" s="199"/>
      <c r="L396" s="199">
        <v>907</v>
      </c>
      <c r="M396" s="199">
        <v>2721000</v>
      </c>
      <c r="N396" s="199"/>
      <c r="O396" s="199"/>
      <c r="P396" s="199"/>
      <c r="Q396" s="199"/>
      <c r="R396" s="199"/>
      <c r="S396" s="199"/>
      <c r="T396" s="199"/>
      <c r="U396" s="199"/>
      <c r="V396" s="197"/>
      <c r="W396" s="199">
        <v>1461782</v>
      </c>
      <c r="X396" s="199">
        <v>96563</v>
      </c>
      <c r="Y396" s="21"/>
      <c r="Z396" s="20"/>
    </row>
    <row r="397" spans="1:28" s="19" customFormat="1" ht="16.5" customHeight="1" x14ac:dyDescent="0.3">
      <c r="A397" s="305" t="s">
        <v>18</v>
      </c>
      <c r="B397" s="306"/>
      <c r="C397" s="199">
        <f>SUM(C394:C396)</f>
        <v>13656856</v>
      </c>
      <c r="D397" s="199"/>
      <c r="E397" s="199"/>
      <c r="F397" s="199"/>
      <c r="G397" s="199"/>
      <c r="H397" s="199"/>
      <c r="I397" s="199"/>
      <c r="J397" s="199"/>
      <c r="K397" s="199"/>
      <c r="L397" s="199">
        <f t="shared" ref="L397:X397" si="140">SUM(L394:L396)</f>
        <v>2961</v>
      </c>
      <c r="M397" s="199">
        <f t="shared" si="140"/>
        <v>11283000</v>
      </c>
      <c r="N397" s="199"/>
      <c r="O397" s="199"/>
      <c r="P397" s="199"/>
      <c r="Q397" s="199"/>
      <c r="R397" s="199"/>
      <c r="S397" s="199"/>
      <c r="T397" s="199"/>
      <c r="U397" s="199"/>
      <c r="V397" s="199"/>
      <c r="W397" s="199">
        <f t="shared" si="140"/>
        <v>2152322</v>
      </c>
      <c r="X397" s="199">
        <f t="shared" si="140"/>
        <v>221534</v>
      </c>
      <c r="Y397" s="21"/>
      <c r="Z397" s="20"/>
      <c r="AA397" s="20"/>
      <c r="AB397" s="20"/>
    </row>
    <row r="398" spans="1:28" s="19" customFormat="1" ht="16.5" customHeight="1" x14ac:dyDescent="0.3">
      <c r="A398" s="216" t="s">
        <v>78</v>
      </c>
      <c r="B398" s="217"/>
      <c r="C398" s="218"/>
      <c r="D398" s="283"/>
      <c r="E398" s="284"/>
      <c r="F398" s="284"/>
      <c r="G398" s="284"/>
      <c r="H398" s="284"/>
      <c r="I398" s="284"/>
      <c r="J398" s="284"/>
      <c r="K398" s="284"/>
      <c r="L398" s="284"/>
      <c r="M398" s="284"/>
      <c r="N398" s="284"/>
      <c r="O398" s="284"/>
      <c r="P398" s="284"/>
      <c r="Q398" s="284"/>
      <c r="R398" s="284"/>
      <c r="S398" s="284"/>
      <c r="T398" s="284"/>
      <c r="U398" s="284"/>
      <c r="V398" s="284"/>
      <c r="W398" s="284"/>
      <c r="X398" s="285"/>
      <c r="Y398" s="21"/>
      <c r="Z398" s="20"/>
    </row>
    <row r="399" spans="1:28" s="19" customFormat="1" ht="16.5" customHeight="1" x14ac:dyDescent="0.3">
      <c r="A399" s="198">
        <f>A396+1</f>
        <v>243</v>
      </c>
      <c r="B399" s="14" t="s">
        <v>453</v>
      </c>
      <c r="C399" s="199">
        <f>D399+K399+M399+O399+Q399+S399+U399+V399+W399+X399</f>
        <v>2915040</v>
      </c>
      <c r="D399" s="199"/>
      <c r="E399" s="199"/>
      <c r="F399" s="199"/>
      <c r="G399" s="199"/>
      <c r="H399" s="199"/>
      <c r="I399" s="199"/>
      <c r="J399" s="199"/>
      <c r="K399" s="199"/>
      <c r="L399" s="199">
        <v>510</v>
      </c>
      <c r="M399" s="199">
        <v>2550000</v>
      </c>
      <c r="N399" s="199"/>
      <c r="O399" s="199"/>
      <c r="P399" s="199"/>
      <c r="Q399" s="199"/>
      <c r="R399" s="199"/>
      <c r="S399" s="199"/>
      <c r="T399" s="199"/>
      <c r="U399" s="199"/>
      <c r="V399" s="199"/>
      <c r="W399" s="199">
        <v>330589</v>
      </c>
      <c r="X399" s="199">
        <v>34451</v>
      </c>
      <c r="Y399" s="21"/>
      <c r="Z399" s="20"/>
    </row>
    <row r="400" spans="1:28" s="19" customFormat="1" ht="16.5" customHeight="1" x14ac:dyDescent="0.3">
      <c r="A400" s="198">
        <f>A399+1</f>
        <v>244</v>
      </c>
      <c r="B400" s="14" t="s">
        <v>454</v>
      </c>
      <c r="C400" s="199">
        <f>D400+K400+M400+O400+Q400+S400+U400+V400+W400+X400</f>
        <v>3094278</v>
      </c>
      <c r="D400" s="199"/>
      <c r="E400" s="199"/>
      <c r="F400" s="199"/>
      <c r="G400" s="199"/>
      <c r="H400" s="199"/>
      <c r="I400" s="199"/>
      <c r="J400" s="199"/>
      <c r="K400" s="199"/>
      <c r="L400" s="199">
        <v>510</v>
      </c>
      <c r="M400" s="199">
        <v>2550000</v>
      </c>
      <c r="N400" s="199"/>
      <c r="O400" s="199"/>
      <c r="P400" s="199"/>
      <c r="Q400" s="199"/>
      <c r="R400" s="199"/>
      <c r="S400" s="199"/>
      <c r="T400" s="199"/>
      <c r="U400" s="199"/>
      <c r="V400" s="199"/>
      <c r="W400" s="199">
        <v>509957</v>
      </c>
      <c r="X400" s="199">
        <v>34321</v>
      </c>
      <c r="Y400" s="21"/>
      <c r="Z400" s="20"/>
    </row>
    <row r="401" spans="1:28" s="19" customFormat="1" ht="16.5" customHeight="1" x14ac:dyDescent="0.3">
      <c r="A401" s="198">
        <f>A400+1</f>
        <v>245</v>
      </c>
      <c r="B401" s="14" t="s">
        <v>455</v>
      </c>
      <c r="C401" s="199">
        <f>D401+K401+M401+O401+Q401+S401+U401+V401+W401+X401</f>
        <v>2173716</v>
      </c>
      <c r="D401" s="199"/>
      <c r="E401" s="199"/>
      <c r="F401" s="199"/>
      <c r="G401" s="199"/>
      <c r="H401" s="199"/>
      <c r="I401" s="199"/>
      <c r="J401" s="199"/>
      <c r="K401" s="199"/>
      <c r="L401" s="199"/>
      <c r="M401" s="199"/>
      <c r="N401" s="199"/>
      <c r="O401" s="199"/>
      <c r="P401" s="199">
        <v>735</v>
      </c>
      <c r="Q401" s="199">
        <f t="shared" ref="Q401:Q402" si="141">P401*2000</f>
        <v>1470000</v>
      </c>
      <c r="R401" s="199"/>
      <c r="S401" s="199"/>
      <c r="T401" s="199"/>
      <c r="U401" s="199"/>
      <c r="V401" s="199"/>
      <c r="W401" s="199">
        <v>672184</v>
      </c>
      <c r="X401" s="199">
        <v>31532</v>
      </c>
      <c r="Y401" s="21"/>
      <c r="Z401" s="20"/>
      <c r="AA401" s="20"/>
      <c r="AB401" s="20"/>
    </row>
    <row r="402" spans="1:28" s="19" customFormat="1" ht="16.5" customHeight="1" x14ac:dyDescent="0.3">
      <c r="A402" s="198">
        <f>A401+1</f>
        <v>246</v>
      </c>
      <c r="B402" s="14" t="s">
        <v>456</v>
      </c>
      <c r="C402" s="199">
        <f>D402+K402+M402+O402+Q402+S402+U402+V402+W402+X402</f>
        <v>1667451</v>
      </c>
      <c r="D402" s="199"/>
      <c r="E402" s="199"/>
      <c r="F402" s="199"/>
      <c r="G402" s="199"/>
      <c r="H402" s="199"/>
      <c r="I402" s="199"/>
      <c r="J402" s="199"/>
      <c r="K402" s="199"/>
      <c r="L402" s="199"/>
      <c r="M402" s="199"/>
      <c r="N402" s="199"/>
      <c r="O402" s="199"/>
      <c r="P402" s="199">
        <v>735</v>
      </c>
      <c r="Q402" s="199">
        <f t="shared" si="141"/>
        <v>1470000</v>
      </c>
      <c r="R402" s="199"/>
      <c r="S402" s="199"/>
      <c r="T402" s="199"/>
      <c r="U402" s="199"/>
      <c r="V402" s="199"/>
      <c r="W402" s="199">
        <v>172209</v>
      </c>
      <c r="X402" s="199">
        <v>25242</v>
      </c>
      <c r="Y402" s="21"/>
      <c r="Z402" s="20"/>
      <c r="AA402" s="20"/>
      <c r="AB402" s="20"/>
    </row>
    <row r="403" spans="1:28" s="19" customFormat="1" ht="16.5" customHeight="1" x14ac:dyDescent="0.3">
      <c r="A403" s="305" t="s">
        <v>18</v>
      </c>
      <c r="B403" s="306"/>
      <c r="C403" s="199">
        <f>SUM(C399:C402)</f>
        <v>9850485</v>
      </c>
      <c r="D403" s="199"/>
      <c r="E403" s="199"/>
      <c r="F403" s="199"/>
      <c r="G403" s="199"/>
      <c r="H403" s="199"/>
      <c r="I403" s="199"/>
      <c r="J403" s="199"/>
      <c r="K403" s="199"/>
      <c r="L403" s="199">
        <f t="shared" ref="L403:X403" si="142">SUM(L399:L402)</f>
        <v>1020</v>
      </c>
      <c r="M403" s="199">
        <f t="shared" si="142"/>
        <v>5100000</v>
      </c>
      <c r="N403" s="199"/>
      <c r="O403" s="199"/>
      <c r="P403" s="199">
        <f t="shared" si="142"/>
        <v>1470</v>
      </c>
      <c r="Q403" s="199">
        <f t="shared" si="142"/>
        <v>2940000</v>
      </c>
      <c r="R403" s="199"/>
      <c r="S403" s="199"/>
      <c r="T403" s="199"/>
      <c r="U403" s="199"/>
      <c r="V403" s="199"/>
      <c r="W403" s="199">
        <f>SUM(W399:W402)</f>
        <v>1684939</v>
      </c>
      <c r="X403" s="199">
        <f t="shared" si="142"/>
        <v>125546</v>
      </c>
      <c r="Y403" s="21"/>
      <c r="Z403" s="20"/>
      <c r="AA403" s="20"/>
      <c r="AB403" s="20"/>
    </row>
    <row r="404" spans="1:28" s="19" customFormat="1" ht="16.5" customHeight="1" x14ac:dyDescent="0.3">
      <c r="A404" s="258" t="s">
        <v>79</v>
      </c>
      <c r="B404" s="259"/>
      <c r="C404" s="260"/>
      <c r="D404" s="283"/>
      <c r="E404" s="284"/>
      <c r="F404" s="284"/>
      <c r="G404" s="284"/>
      <c r="H404" s="284"/>
      <c r="I404" s="284"/>
      <c r="J404" s="284"/>
      <c r="K404" s="284"/>
      <c r="L404" s="284"/>
      <c r="M404" s="284"/>
      <c r="N404" s="284"/>
      <c r="O404" s="284"/>
      <c r="P404" s="284"/>
      <c r="Q404" s="284"/>
      <c r="R404" s="284"/>
      <c r="S404" s="284"/>
      <c r="T404" s="284"/>
      <c r="U404" s="284"/>
      <c r="V404" s="284"/>
      <c r="W404" s="284"/>
      <c r="X404" s="285"/>
      <c r="Y404" s="21"/>
      <c r="Z404" s="20"/>
    </row>
    <row r="405" spans="1:28" s="19" customFormat="1" ht="16.5" customHeight="1" x14ac:dyDescent="0.3">
      <c r="A405" s="198">
        <f>A402+1</f>
        <v>247</v>
      </c>
      <c r="B405" s="14" t="s">
        <v>83</v>
      </c>
      <c r="C405" s="199">
        <f>D405+K405+M405+O405+Q405+S405+U405+V405+W405+X405</f>
        <v>2131327</v>
      </c>
      <c r="D405" s="199"/>
      <c r="E405" s="197"/>
      <c r="F405" s="197"/>
      <c r="G405" s="197"/>
      <c r="H405" s="197"/>
      <c r="I405" s="197"/>
      <c r="J405" s="197"/>
      <c r="K405" s="197"/>
      <c r="L405" s="197">
        <v>425</v>
      </c>
      <c r="M405" s="199">
        <v>2125000</v>
      </c>
      <c r="N405" s="197"/>
      <c r="O405" s="197"/>
      <c r="P405" s="197"/>
      <c r="Q405" s="197"/>
      <c r="R405" s="197"/>
      <c r="S405" s="197"/>
      <c r="T405" s="197"/>
      <c r="U405" s="197"/>
      <c r="V405" s="197"/>
      <c r="W405" s="197"/>
      <c r="X405" s="197">
        <v>6327</v>
      </c>
      <c r="Y405" s="21"/>
      <c r="Z405" s="20"/>
    </row>
    <row r="406" spans="1:28" s="19" customFormat="1" ht="16.5" customHeight="1" x14ac:dyDescent="0.3">
      <c r="A406" s="198">
        <f>A405+1</f>
        <v>248</v>
      </c>
      <c r="B406" s="14" t="s">
        <v>82</v>
      </c>
      <c r="C406" s="199">
        <f>D406+K406+M406+O406+Q406+S406+U406+V406+W406+X406</f>
        <v>2131327</v>
      </c>
      <c r="D406" s="199"/>
      <c r="E406" s="197"/>
      <c r="F406" s="197"/>
      <c r="G406" s="197"/>
      <c r="H406" s="197"/>
      <c r="I406" s="197"/>
      <c r="J406" s="197"/>
      <c r="K406" s="197"/>
      <c r="L406" s="197">
        <v>425</v>
      </c>
      <c r="M406" s="199">
        <v>2125000</v>
      </c>
      <c r="N406" s="197"/>
      <c r="O406" s="197"/>
      <c r="P406" s="197"/>
      <c r="Q406" s="197"/>
      <c r="R406" s="197"/>
      <c r="S406" s="197"/>
      <c r="T406" s="197"/>
      <c r="U406" s="197"/>
      <c r="V406" s="197"/>
      <c r="W406" s="197"/>
      <c r="X406" s="197">
        <v>6327</v>
      </c>
      <c r="Y406" s="21"/>
      <c r="Z406" s="20"/>
    </row>
    <row r="407" spans="1:28" s="19" customFormat="1" ht="16.5" customHeight="1" x14ac:dyDescent="0.3">
      <c r="A407" s="198">
        <f t="shared" ref="A407:A408" si="143">A406+1</f>
        <v>249</v>
      </c>
      <c r="B407" s="14" t="s">
        <v>80</v>
      </c>
      <c r="C407" s="199">
        <f>D407+K407+M407+O407+Q407+S407+U407+V407+W407+X407</f>
        <v>2518040</v>
      </c>
      <c r="D407" s="199"/>
      <c r="E407" s="197"/>
      <c r="F407" s="197"/>
      <c r="G407" s="197"/>
      <c r="H407" s="197"/>
      <c r="I407" s="197"/>
      <c r="J407" s="197"/>
      <c r="K407" s="197"/>
      <c r="L407" s="197">
        <v>725</v>
      </c>
      <c r="M407" s="199">
        <v>2175000</v>
      </c>
      <c r="N407" s="197"/>
      <c r="O407" s="197"/>
      <c r="P407" s="197"/>
      <c r="Q407" s="197"/>
      <c r="R407" s="197"/>
      <c r="S407" s="197"/>
      <c r="T407" s="197"/>
      <c r="U407" s="197"/>
      <c r="V407" s="197"/>
      <c r="W407" s="197">
        <v>298033</v>
      </c>
      <c r="X407" s="197">
        <v>45007</v>
      </c>
      <c r="Y407" s="21"/>
      <c r="Z407" s="20"/>
    </row>
    <row r="408" spans="1:28" s="19" customFormat="1" ht="16.5" customHeight="1" x14ac:dyDescent="0.3">
      <c r="A408" s="198">
        <f t="shared" si="143"/>
        <v>250</v>
      </c>
      <c r="B408" s="14" t="s">
        <v>81</v>
      </c>
      <c r="C408" s="199">
        <f>D408+K408+M408+O408+Q408+S408+U408+V408+W408+X408</f>
        <v>1465578</v>
      </c>
      <c r="D408" s="199"/>
      <c r="E408" s="197"/>
      <c r="F408" s="197"/>
      <c r="G408" s="197"/>
      <c r="H408" s="197"/>
      <c r="I408" s="197"/>
      <c r="J408" s="197"/>
      <c r="K408" s="197"/>
      <c r="L408" s="197">
        <v>292</v>
      </c>
      <c r="M408" s="199">
        <v>1460000</v>
      </c>
      <c r="N408" s="197"/>
      <c r="O408" s="197"/>
      <c r="P408" s="197"/>
      <c r="Q408" s="197"/>
      <c r="R408" s="197"/>
      <c r="S408" s="197"/>
      <c r="T408" s="197"/>
      <c r="U408" s="197"/>
      <c r="V408" s="197"/>
      <c r="W408" s="197"/>
      <c r="X408" s="197">
        <v>5578</v>
      </c>
      <c r="Y408" s="21"/>
      <c r="Z408" s="20"/>
    </row>
    <row r="409" spans="1:28" s="19" customFormat="1" ht="16.5" customHeight="1" x14ac:dyDescent="0.3">
      <c r="A409" s="305" t="s">
        <v>18</v>
      </c>
      <c r="B409" s="306"/>
      <c r="C409" s="197">
        <f>SUM(C405:C408)</f>
        <v>8246272</v>
      </c>
      <c r="D409" s="197"/>
      <c r="E409" s="197"/>
      <c r="F409" s="197"/>
      <c r="G409" s="197"/>
      <c r="H409" s="197"/>
      <c r="I409" s="197"/>
      <c r="J409" s="197"/>
      <c r="K409" s="197"/>
      <c r="L409" s="197">
        <f t="shared" ref="L409:X409" si="144">SUM(L405:L408)</f>
        <v>1867</v>
      </c>
      <c r="M409" s="197">
        <f t="shared" si="144"/>
        <v>7885000</v>
      </c>
      <c r="N409" s="197"/>
      <c r="O409" s="197"/>
      <c r="P409" s="197"/>
      <c r="Q409" s="197"/>
      <c r="R409" s="197"/>
      <c r="S409" s="197"/>
      <c r="T409" s="197"/>
      <c r="U409" s="197"/>
      <c r="V409" s="197"/>
      <c r="W409" s="197">
        <f t="shared" si="144"/>
        <v>298033</v>
      </c>
      <c r="X409" s="197">
        <f t="shared" si="144"/>
        <v>63239</v>
      </c>
      <c r="Y409" s="21"/>
      <c r="Z409" s="20"/>
      <c r="AA409" s="20"/>
      <c r="AB409" s="20"/>
    </row>
    <row r="410" spans="1:28" s="19" customFormat="1" ht="16.5" customHeight="1" x14ac:dyDescent="0.3">
      <c r="A410" s="216" t="s">
        <v>84</v>
      </c>
      <c r="B410" s="217"/>
      <c r="C410" s="218"/>
      <c r="D410" s="283"/>
      <c r="E410" s="284"/>
      <c r="F410" s="284"/>
      <c r="G410" s="284"/>
      <c r="H410" s="284"/>
      <c r="I410" s="284"/>
      <c r="J410" s="284"/>
      <c r="K410" s="284"/>
      <c r="L410" s="284"/>
      <c r="M410" s="284"/>
      <c r="N410" s="284"/>
      <c r="O410" s="284"/>
      <c r="P410" s="284"/>
      <c r="Q410" s="284"/>
      <c r="R410" s="284"/>
      <c r="S410" s="284"/>
      <c r="T410" s="284"/>
      <c r="U410" s="284"/>
      <c r="V410" s="284"/>
      <c r="W410" s="284"/>
      <c r="X410" s="285"/>
      <c r="Y410" s="21"/>
      <c r="Z410" s="20"/>
    </row>
    <row r="411" spans="1:28" s="19" customFormat="1" ht="16.5" customHeight="1" x14ac:dyDescent="0.3">
      <c r="A411" s="198">
        <f>A408+1</f>
        <v>251</v>
      </c>
      <c r="B411" s="14" t="s">
        <v>457</v>
      </c>
      <c r="C411" s="199">
        <f t="shared" ref="C411:C416" si="145">D411+K411+M411+O411+Q411+S411+U411+V411+W411+X411</f>
        <v>361524</v>
      </c>
      <c r="D411" s="199"/>
      <c r="E411" s="197"/>
      <c r="F411" s="197"/>
      <c r="G411" s="197"/>
      <c r="H411" s="197"/>
      <c r="I411" s="197"/>
      <c r="J411" s="197"/>
      <c r="K411" s="197"/>
      <c r="L411" s="197"/>
      <c r="M411" s="197"/>
      <c r="N411" s="197"/>
      <c r="O411" s="197"/>
      <c r="P411" s="197"/>
      <c r="Q411" s="197"/>
      <c r="R411" s="197"/>
      <c r="S411" s="197"/>
      <c r="T411" s="197"/>
      <c r="U411" s="197"/>
      <c r="V411" s="197"/>
      <c r="W411" s="197">
        <v>361524</v>
      </c>
      <c r="X411" s="197"/>
      <c r="Y411" s="21"/>
      <c r="Z411" s="20"/>
    </row>
    <row r="412" spans="1:28" s="19" customFormat="1" ht="16.5" customHeight="1" x14ac:dyDescent="0.3">
      <c r="A412" s="198">
        <f t="shared" ref="A412:A417" si="146">A411+1</f>
        <v>252</v>
      </c>
      <c r="B412" s="14" t="s">
        <v>458</v>
      </c>
      <c r="C412" s="199">
        <f t="shared" si="145"/>
        <v>1875841</v>
      </c>
      <c r="D412" s="199"/>
      <c r="E412" s="197"/>
      <c r="F412" s="197"/>
      <c r="G412" s="197"/>
      <c r="H412" s="197"/>
      <c r="I412" s="197"/>
      <c r="J412" s="197"/>
      <c r="K412" s="197"/>
      <c r="L412" s="197">
        <v>300</v>
      </c>
      <c r="M412" s="199">
        <v>1500000</v>
      </c>
      <c r="N412" s="197"/>
      <c r="O412" s="197"/>
      <c r="P412" s="197"/>
      <c r="Q412" s="197"/>
      <c r="R412" s="197"/>
      <c r="S412" s="197"/>
      <c r="T412" s="197"/>
      <c r="U412" s="197"/>
      <c r="V412" s="197"/>
      <c r="W412" s="197">
        <v>337550</v>
      </c>
      <c r="X412" s="197">
        <v>38291</v>
      </c>
      <c r="Y412" s="21"/>
      <c r="Z412" s="20"/>
    </row>
    <row r="413" spans="1:28" s="19" customFormat="1" ht="16.5" customHeight="1" x14ac:dyDescent="0.3">
      <c r="A413" s="198">
        <f t="shared" si="146"/>
        <v>253</v>
      </c>
      <c r="B413" s="14" t="s">
        <v>459</v>
      </c>
      <c r="C413" s="199">
        <f t="shared" si="145"/>
        <v>315451</v>
      </c>
      <c r="D413" s="199"/>
      <c r="E413" s="197"/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197"/>
      <c r="Q413" s="197"/>
      <c r="R413" s="197"/>
      <c r="S413" s="197"/>
      <c r="T413" s="197"/>
      <c r="U413" s="197"/>
      <c r="V413" s="197"/>
      <c r="W413" s="197">
        <v>315451</v>
      </c>
      <c r="X413" s="197"/>
      <c r="Y413" s="21"/>
      <c r="Z413" s="20"/>
    </row>
    <row r="414" spans="1:28" s="19" customFormat="1" ht="16.5" customHeight="1" x14ac:dyDescent="0.3">
      <c r="A414" s="198">
        <f t="shared" si="146"/>
        <v>254</v>
      </c>
      <c r="B414" s="14" t="s">
        <v>460</v>
      </c>
      <c r="C414" s="199">
        <f t="shared" si="145"/>
        <v>315451</v>
      </c>
      <c r="D414" s="199"/>
      <c r="E414" s="197"/>
      <c r="F414" s="197"/>
      <c r="G414" s="197"/>
      <c r="H414" s="197"/>
      <c r="I414" s="197"/>
      <c r="J414" s="197"/>
      <c r="K414" s="197"/>
      <c r="L414" s="197"/>
      <c r="M414" s="197"/>
      <c r="N414" s="197"/>
      <c r="O414" s="197"/>
      <c r="P414" s="197"/>
      <c r="Q414" s="197"/>
      <c r="R414" s="197"/>
      <c r="S414" s="197"/>
      <c r="T414" s="197"/>
      <c r="U414" s="197"/>
      <c r="V414" s="197"/>
      <c r="W414" s="197">
        <v>315451</v>
      </c>
      <c r="X414" s="197"/>
      <c r="Y414" s="21"/>
      <c r="Z414" s="20"/>
    </row>
    <row r="415" spans="1:28" s="19" customFormat="1" ht="16.5" customHeight="1" x14ac:dyDescent="0.3">
      <c r="A415" s="198">
        <f t="shared" si="146"/>
        <v>255</v>
      </c>
      <c r="B415" s="14" t="s">
        <v>461</v>
      </c>
      <c r="C415" s="199">
        <f t="shared" si="145"/>
        <v>315451</v>
      </c>
      <c r="D415" s="199"/>
      <c r="E415" s="197"/>
      <c r="F415" s="197"/>
      <c r="G415" s="197"/>
      <c r="H415" s="197"/>
      <c r="I415" s="197"/>
      <c r="J415" s="197"/>
      <c r="K415" s="197"/>
      <c r="L415" s="197"/>
      <c r="M415" s="197"/>
      <c r="N415" s="197"/>
      <c r="O415" s="197"/>
      <c r="P415" s="197"/>
      <c r="Q415" s="197"/>
      <c r="R415" s="197"/>
      <c r="S415" s="197"/>
      <c r="T415" s="197"/>
      <c r="U415" s="197"/>
      <c r="V415" s="197"/>
      <c r="W415" s="197">
        <v>315451</v>
      </c>
      <c r="X415" s="197"/>
      <c r="Y415" s="21"/>
      <c r="Z415" s="20"/>
    </row>
    <row r="416" spans="1:28" s="19" customFormat="1" ht="16.5" customHeight="1" x14ac:dyDescent="0.3">
      <c r="A416" s="198">
        <f t="shared" si="146"/>
        <v>256</v>
      </c>
      <c r="B416" s="14" t="s">
        <v>462</v>
      </c>
      <c r="C416" s="199">
        <f t="shared" si="145"/>
        <v>315451</v>
      </c>
      <c r="D416" s="199"/>
      <c r="E416" s="197"/>
      <c r="F416" s="197"/>
      <c r="G416" s="197"/>
      <c r="H416" s="197"/>
      <c r="I416" s="197"/>
      <c r="J416" s="197"/>
      <c r="K416" s="197"/>
      <c r="L416" s="197"/>
      <c r="M416" s="197"/>
      <c r="N416" s="197"/>
      <c r="O416" s="197"/>
      <c r="P416" s="197"/>
      <c r="Q416" s="197"/>
      <c r="R416" s="197"/>
      <c r="S416" s="197"/>
      <c r="T416" s="197"/>
      <c r="U416" s="197"/>
      <c r="V416" s="197"/>
      <c r="W416" s="197">
        <v>315451</v>
      </c>
      <c r="X416" s="197"/>
      <c r="Y416" s="21"/>
      <c r="Z416" s="20"/>
    </row>
    <row r="417" spans="1:29" s="19" customFormat="1" ht="16.5" customHeight="1" x14ac:dyDescent="0.3">
      <c r="A417" s="198">
        <f t="shared" si="146"/>
        <v>257</v>
      </c>
      <c r="B417" s="14" t="s">
        <v>463</v>
      </c>
      <c r="C417" s="199">
        <f>D417+K417+M417+O417+Q417+S417+U417+V417+W417+X417</f>
        <v>3436180</v>
      </c>
      <c r="D417" s="199"/>
      <c r="E417" s="197"/>
      <c r="F417" s="197"/>
      <c r="G417" s="197"/>
      <c r="H417" s="197"/>
      <c r="I417" s="197"/>
      <c r="J417" s="197"/>
      <c r="K417" s="197"/>
      <c r="L417" s="197">
        <v>615</v>
      </c>
      <c r="M417" s="199">
        <v>3075000</v>
      </c>
      <c r="N417" s="197"/>
      <c r="O417" s="197"/>
      <c r="P417" s="197"/>
      <c r="Q417" s="197"/>
      <c r="R417" s="197"/>
      <c r="S417" s="197"/>
      <c r="T417" s="197"/>
      <c r="U417" s="197"/>
      <c r="V417" s="197"/>
      <c r="W417" s="197">
        <v>312222</v>
      </c>
      <c r="X417" s="197">
        <v>48958</v>
      </c>
      <c r="Y417" s="21"/>
      <c r="Z417" s="20"/>
    </row>
    <row r="418" spans="1:29" s="19" customFormat="1" ht="16.5" customHeight="1" x14ac:dyDescent="0.3">
      <c r="A418" s="305" t="s">
        <v>18</v>
      </c>
      <c r="B418" s="306"/>
      <c r="C418" s="199">
        <f>SUM(C411:C417)</f>
        <v>6935349</v>
      </c>
      <c r="D418" s="199"/>
      <c r="E418" s="199"/>
      <c r="F418" s="199"/>
      <c r="G418" s="199"/>
      <c r="H418" s="199"/>
      <c r="I418" s="199"/>
      <c r="J418" s="199"/>
      <c r="K418" s="199"/>
      <c r="L418" s="199">
        <f t="shared" ref="L418:X418" si="147">SUM(L411:L417)</f>
        <v>915</v>
      </c>
      <c r="M418" s="199">
        <f t="shared" si="147"/>
        <v>4575000</v>
      </c>
      <c r="N418" s="199"/>
      <c r="O418" s="199"/>
      <c r="P418" s="199"/>
      <c r="Q418" s="199"/>
      <c r="R418" s="199"/>
      <c r="S418" s="199"/>
      <c r="T418" s="199"/>
      <c r="U418" s="199"/>
      <c r="V418" s="199"/>
      <c r="W418" s="199">
        <f t="shared" si="147"/>
        <v>2273100</v>
      </c>
      <c r="X418" s="199">
        <f t="shared" si="147"/>
        <v>87249</v>
      </c>
      <c r="Y418" s="21"/>
      <c r="Z418" s="20"/>
      <c r="AA418" s="20"/>
      <c r="AB418" s="20"/>
    </row>
    <row r="419" spans="1:29" s="19" customFormat="1" ht="16.5" customHeight="1" x14ac:dyDescent="0.3">
      <c r="A419" s="258" t="s">
        <v>85</v>
      </c>
      <c r="B419" s="259"/>
      <c r="C419" s="260"/>
      <c r="D419" s="283"/>
      <c r="E419" s="284"/>
      <c r="F419" s="284"/>
      <c r="G419" s="284"/>
      <c r="H419" s="284"/>
      <c r="I419" s="284"/>
      <c r="J419" s="284"/>
      <c r="K419" s="284"/>
      <c r="L419" s="284"/>
      <c r="M419" s="284"/>
      <c r="N419" s="284"/>
      <c r="O419" s="284"/>
      <c r="P419" s="284"/>
      <c r="Q419" s="284"/>
      <c r="R419" s="284"/>
      <c r="S419" s="284"/>
      <c r="T419" s="284"/>
      <c r="U419" s="284"/>
      <c r="V419" s="284"/>
      <c r="W419" s="284"/>
      <c r="X419" s="285"/>
      <c r="Y419" s="21"/>
      <c r="Z419" s="20"/>
    </row>
    <row r="420" spans="1:29" s="19" customFormat="1" ht="16.5" customHeight="1" x14ac:dyDescent="0.25">
      <c r="A420" s="201">
        <f>A417+1</f>
        <v>258</v>
      </c>
      <c r="B420" s="22" t="s">
        <v>464</v>
      </c>
      <c r="C420" s="199">
        <f>D420+K420+M420+O420+Q420+S420+U420+V420+W420+X420</f>
        <v>3191704</v>
      </c>
      <c r="D420" s="199"/>
      <c r="E420" s="197"/>
      <c r="F420" s="197"/>
      <c r="G420" s="197"/>
      <c r="H420" s="197"/>
      <c r="I420" s="197"/>
      <c r="J420" s="197"/>
      <c r="K420" s="197"/>
      <c r="L420" s="197">
        <v>637</v>
      </c>
      <c r="M420" s="199">
        <v>3185000</v>
      </c>
      <c r="N420" s="197"/>
      <c r="O420" s="199"/>
      <c r="P420" s="199"/>
      <c r="Q420" s="199"/>
      <c r="R420" s="199"/>
      <c r="S420" s="199"/>
      <c r="T420" s="197"/>
      <c r="U420" s="197"/>
      <c r="V420" s="197"/>
      <c r="W420" s="199"/>
      <c r="X420" s="199">
        <v>6704</v>
      </c>
      <c r="Y420" s="21"/>
      <c r="Z420" s="20"/>
    </row>
    <row r="421" spans="1:29" s="19" customFormat="1" ht="16.5" customHeight="1" x14ac:dyDescent="0.25">
      <c r="A421" s="201">
        <f>A420+1</f>
        <v>259</v>
      </c>
      <c r="B421" s="22" t="s">
        <v>465</v>
      </c>
      <c r="C421" s="199">
        <f>D421+K421+M421+O421+Q421+S421+U421+V421+W421+X421</f>
        <v>3191704</v>
      </c>
      <c r="D421" s="199"/>
      <c r="E421" s="197"/>
      <c r="F421" s="197"/>
      <c r="G421" s="197"/>
      <c r="H421" s="197"/>
      <c r="I421" s="197"/>
      <c r="J421" s="197"/>
      <c r="K421" s="197"/>
      <c r="L421" s="197">
        <v>600</v>
      </c>
      <c r="M421" s="199">
        <v>3185000</v>
      </c>
      <c r="N421" s="197"/>
      <c r="O421" s="199"/>
      <c r="P421" s="199"/>
      <c r="Q421" s="199"/>
      <c r="R421" s="199"/>
      <c r="S421" s="199"/>
      <c r="T421" s="197"/>
      <c r="U421" s="197"/>
      <c r="V421" s="197"/>
      <c r="W421" s="199"/>
      <c r="X421" s="199">
        <v>6704</v>
      </c>
      <c r="Y421" s="21"/>
      <c r="Z421" s="20"/>
    </row>
    <row r="422" spans="1:29" s="19" customFormat="1" ht="16.5" customHeight="1" x14ac:dyDescent="0.3">
      <c r="A422" s="305" t="s">
        <v>18</v>
      </c>
      <c r="B422" s="306"/>
      <c r="C422" s="199">
        <f>SUM(C420:C421)</f>
        <v>6383408</v>
      </c>
      <c r="D422" s="199"/>
      <c r="E422" s="199"/>
      <c r="F422" s="199"/>
      <c r="G422" s="199"/>
      <c r="H422" s="199"/>
      <c r="I422" s="199"/>
      <c r="J422" s="199"/>
      <c r="K422" s="199"/>
      <c r="L422" s="199">
        <f>SUM(L420:L421)</f>
        <v>1237</v>
      </c>
      <c r="M422" s="199">
        <f>SUM(M420:M421)</f>
        <v>6370000</v>
      </c>
      <c r="N422" s="199"/>
      <c r="O422" s="199"/>
      <c r="P422" s="199"/>
      <c r="Q422" s="199"/>
      <c r="R422" s="199"/>
      <c r="S422" s="199"/>
      <c r="T422" s="199"/>
      <c r="U422" s="199"/>
      <c r="V422" s="197"/>
      <c r="W422" s="199"/>
      <c r="X422" s="199">
        <f>SUM(X420:X421)</f>
        <v>13408</v>
      </c>
      <c r="Y422" s="21"/>
      <c r="Z422" s="20"/>
      <c r="AA422" s="20"/>
      <c r="AB422" s="20"/>
    </row>
    <row r="423" spans="1:29" s="156" customFormat="1" ht="16.5" customHeight="1" x14ac:dyDescent="0.3">
      <c r="A423" s="258" t="s">
        <v>86</v>
      </c>
      <c r="B423" s="260"/>
      <c r="C423" s="18">
        <f>C380+C392+C397+C403+C409+C418+C422</f>
        <v>66816497</v>
      </c>
      <c r="D423" s="18"/>
      <c r="E423" s="18"/>
      <c r="F423" s="18"/>
      <c r="G423" s="18"/>
      <c r="H423" s="18"/>
      <c r="I423" s="18"/>
      <c r="J423" s="18"/>
      <c r="K423" s="18"/>
      <c r="L423" s="18">
        <f>L380+L392+L397+L403+L409+L418+L422</f>
        <v>9761</v>
      </c>
      <c r="M423" s="18">
        <f>M380+M392+M397+M403+M409+M418+M422</f>
        <v>44018000</v>
      </c>
      <c r="N423" s="18"/>
      <c r="O423" s="18"/>
      <c r="P423" s="18">
        <f>P380+P392+P397+P403+P409+P418+P422</f>
        <v>4470</v>
      </c>
      <c r="Q423" s="18">
        <f>Q380+Q392+Q397+Q403+Q409+Q418+Q422</f>
        <v>8940000</v>
      </c>
      <c r="R423" s="18"/>
      <c r="S423" s="18"/>
      <c r="T423" s="18"/>
      <c r="U423" s="18"/>
      <c r="V423" s="18"/>
      <c r="W423" s="18">
        <f>W380+W392+W397+W403+W409+W418+W422</f>
        <v>12790349</v>
      </c>
      <c r="X423" s="18">
        <f>X380+X392+X397+X403+X409+X418+X422</f>
        <v>1068148</v>
      </c>
      <c r="Y423" s="21"/>
      <c r="Z423" s="20"/>
      <c r="AA423" s="151"/>
      <c r="AB423" s="151"/>
      <c r="AC423" s="19"/>
    </row>
    <row r="424" spans="1:29" s="19" customFormat="1" ht="16.5" customHeight="1" x14ac:dyDescent="0.3">
      <c r="A424" s="300" t="s">
        <v>87</v>
      </c>
      <c r="B424" s="301"/>
      <c r="C424" s="301"/>
      <c r="D424" s="301"/>
      <c r="E424" s="301"/>
      <c r="F424" s="301"/>
      <c r="G424" s="301"/>
      <c r="H424" s="301"/>
      <c r="I424" s="301"/>
      <c r="J424" s="301"/>
      <c r="K424" s="301"/>
      <c r="L424" s="301"/>
      <c r="M424" s="301"/>
      <c r="N424" s="301"/>
      <c r="O424" s="301"/>
      <c r="P424" s="301"/>
      <c r="Q424" s="301"/>
      <c r="R424" s="301"/>
      <c r="S424" s="301"/>
      <c r="T424" s="301"/>
      <c r="U424" s="301"/>
      <c r="V424" s="301"/>
      <c r="W424" s="301"/>
      <c r="X424" s="302"/>
      <c r="Y424" s="21"/>
      <c r="Z424" s="20"/>
    </row>
    <row r="425" spans="1:29" s="19" customFormat="1" ht="16.5" customHeight="1" x14ac:dyDescent="0.3">
      <c r="A425" s="313" t="s">
        <v>88</v>
      </c>
      <c r="B425" s="314"/>
      <c r="C425" s="315"/>
      <c r="D425" s="283"/>
      <c r="E425" s="284"/>
      <c r="F425" s="284"/>
      <c r="G425" s="284"/>
      <c r="H425" s="284"/>
      <c r="I425" s="284"/>
      <c r="J425" s="284"/>
      <c r="K425" s="284"/>
      <c r="L425" s="284"/>
      <c r="M425" s="284"/>
      <c r="N425" s="284"/>
      <c r="O425" s="284"/>
      <c r="P425" s="284"/>
      <c r="Q425" s="284"/>
      <c r="R425" s="284"/>
      <c r="S425" s="284"/>
      <c r="T425" s="284"/>
      <c r="U425" s="284"/>
      <c r="V425" s="284"/>
      <c r="W425" s="284"/>
      <c r="X425" s="285"/>
      <c r="Y425" s="21"/>
      <c r="Z425" s="20"/>
    </row>
    <row r="426" spans="1:29" s="19" customFormat="1" ht="16.5" customHeight="1" x14ac:dyDescent="0.3">
      <c r="A426" s="201">
        <f>A421+1</f>
        <v>260</v>
      </c>
      <c r="B426" s="14" t="s">
        <v>466</v>
      </c>
      <c r="C426" s="199">
        <f t="shared" ref="C426" si="148">D426+K426+M426+O426+Q426+S426+U426+V426+W426+X426</f>
        <v>9833705</v>
      </c>
      <c r="D426" s="199"/>
      <c r="E426" s="199"/>
      <c r="F426" s="197"/>
      <c r="G426" s="197"/>
      <c r="H426" s="197"/>
      <c r="I426" s="197"/>
      <c r="J426" s="197"/>
      <c r="K426" s="197"/>
      <c r="L426" s="199"/>
      <c r="M426" s="199"/>
      <c r="N426" s="197"/>
      <c r="O426" s="197"/>
      <c r="P426" s="116">
        <v>1359.3</v>
      </c>
      <c r="Q426" s="199">
        <v>9515100</v>
      </c>
      <c r="R426" s="197"/>
      <c r="S426" s="197"/>
      <c r="T426" s="197"/>
      <c r="U426" s="197"/>
      <c r="V426" s="199"/>
      <c r="W426" s="199">
        <v>275009</v>
      </c>
      <c r="X426" s="199">
        <v>43596</v>
      </c>
      <c r="Y426" s="21"/>
      <c r="Z426" s="20"/>
      <c r="AA426" s="20"/>
      <c r="AB426" s="20"/>
    </row>
    <row r="427" spans="1:29" s="19" customFormat="1" ht="16.5" customHeight="1" x14ac:dyDescent="0.3">
      <c r="A427" s="305" t="s">
        <v>18</v>
      </c>
      <c r="B427" s="306"/>
      <c r="C427" s="197">
        <f>C426</f>
        <v>9833705</v>
      </c>
      <c r="D427" s="197"/>
      <c r="E427" s="197"/>
      <c r="F427" s="197"/>
      <c r="G427" s="197"/>
      <c r="H427" s="197"/>
      <c r="I427" s="197"/>
      <c r="J427" s="197"/>
      <c r="K427" s="197"/>
      <c r="L427" s="197"/>
      <c r="M427" s="197"/>
      <c r="N427" s="197"/>
      <c r="O427" s="197"/>
      <c r="P427" s="197">
        <f t="shared" ref="P427:X427" si="149">SUM(P426)</f>
        <v>1359.3</v>
      </c>
      <c r="Q427" s="197">
        <f t="shared" si="149"/>
        <v>9515100</v>
      </c>
      <c r="R427" s="197"/>
      <c r="S427" s="197"/>
      <c r="T427" s="197"/>
      <c r="U427" s="197"/>
      <c r="V427" s="197"/>
      <c r="W427" s="197">
        <f>SUM(W426)</f>
        <v>275009</v>
      </c>
      <c r="X427" s="197">
        <f t="shared" si="149"/>
        <v>43596</v>
      </c>
      <c r="Y427" s="21"/>
      <c r="Z427" s="20"/>
      <c r="AA427" s="20"/>
      <c r="AB427" s="20"/>
    </row>
    <row r="428" spans="1:29" s="19" customFormat="1" ht="16.5" customHeight="1" x14ac:dyDescent="0.3">
      <c r="A428" s="258" t="s">
        <v>89</v>
      </c>
      <c r="B428" s="259"/>
      <c r="C428" s="260"/>
      <c r="D428" s="283"/>
      <c r="E428" s="284"/>
      <c r="F428" s="284"/>
      <c r="G428" s="284"/>
      <c r="H428" s="284"/>
      <c r="I428" s="284"/>
      <c r="J428" s="284"/>
      <c r="K428" s="284"/>
      <c r="L428" s="284"/>
      <c r="M428" s="284"/>
      <c r="N428" s="284"/>
      <c r="O428" s="284"/>
      <c r="P428" s="284"/>
      <c r="Q428" s="284"/>
      <c r="R428" s="284"/>
      <c r="S428" s="284"/>
      <c r="T428" s="284"/>
      <c r="U428" s="284"/>
      <c r="V428" s="284"/>
      <c r="W428" s="284"/>
      <c r="X428" s="285"/>
      <c r="Y428" s="21"/>
      <c r="Z428" s="20"/>
      <c r="AA428" s="20"/>
    </row>
    <row r="429" spans="1:29" s="19" customFormat="1" ht="16.5" customHeight="1" x14ac:dyDescent="0.3">
      <c r="A429" s="198">
        <f>A426+1</f>
        <v>261</v>
      </c>
      <c r="B429" s="14" t="s">
        <v>467</v>
      </c>
      <c r="C429" s="199">
        <f>D429+K429+M429+O429+Q429+S429+U429+V429+W429+X429</f>
        <v>3673512</v>
      </c>
      <c r="D429" s="199"/>
      <c r="E429" s="197"/>
      <c r="F429" s="197"/>
      <c r="G429" s="197"/>
      <c r="H429" s="197"/>
      <c r="I429" s="197"/>
      <c r="J429" s="197"/>
      <c r="K429" s="197"/>
      <c r="L429" s="199"/>
      <c r="M429" s="199"/>
      <c r="N429" s="197"/>
      <c r="O429" s="197"/>
      <c r="P429" s="116">
        <v>501.6</v>
      </c>
      <c r="Q429" s="199">
        <v>3511200</v>
      </c>
      <c r="R429" s="197"/>
      <c r="S429" s="197"/>
      <c r="T429" s="197"/>
      <c r="U429" s="197"/>
      <c r="V429" s="197"/>
      <c r="W429" s="197">
        <v>132047</v>
      </c>
      <c r="X429" s="197">
        <v>30265</v>
      </c>
      <c r="Y429" s="21"/>
      <c r="Z429" s="20"/>
      <c r="AA429" s="20"/>
      <c r="AB429" s="20"/>
    </row>
    <row r="430" spans="1:29" s="19" customFormat="1" ht="16.5" customHeight="1" x14ac:dyDescent="0.3">
      <c r="A430" s="198">
        <f>A429+1</f>
        <v>262</v>
      </c>
      <c r="B430" s="14" t="s">
        <v>468</v>
      </c>
      <c r="C430" s="199">
        <f>D430+K430+M430+O430+Q430+S430+U430+V430+W430+X430</f>
        <v>5909778</v>
      </c>
      <c r="D430" s="199"/>
      <c r="E430" s="197"/>
      <c r="F430" s="197"/>
      <c r="G430" s="197"/>
      <c r="H430" s="197"/>
      <c r="I430" s="197"/>
      <c r="J430" s="197"/>
      <c r="K430" s="197"/>
      <c r="L430" s="116">
        <v>446</v>
      </c>
      <c r="M430" s="199">
        <v>2230000</v>
      </c>
      <c r="N430" s="197"/>
      <c r="O430" s="197"/>
      <c r="P430" s="116">
        <v>501.6</v>
      </c>
      <c r="Q430" s="199">
        <v>3511200</v>
      </c>
      <c r="R430" s="197"/>
      <c r="S430" s="197"/>
      <c r="T430" s="197"/>
      <c r="U430" s="197"/>
      <c r="V430" s="197"/>
      <c r="W430" s="197">
        <v>132047</v>
      </c>
      <c r="X430" s="197">
        <v>36531</v>
      </c>
      <c r="Y430" s="21"/>
      <c r="Z430" s="20"/>
      <c r="AA430" s="20"/>
      <c r="AB430" s="20"/>
    </row>
    <row r="431" spans="1:29" s="19" customFormat="1" ht="16.5" customHeight="1" x14ac:dyDescent="0.3">
      <c r="A431" s="305" t="s">
        <v>18</v>
      </c>
      <c r="B431" s="306"/>
      <c r="C431" s="197">
        <f>SUM(C429:C430)</f>
        <v>9583290</v>
      </c>
      <c r="D431" s="197"/>
      <c r="E431" s="197"/>
      <c r="F431" s="197"/>
      <c r="G431" s="197"/>
      <c r="H431" s="197"/>
      <c r="I431" s="197"/>
      <c r="J431" s="197"/>
      <c r="K431" s="197"/>
      <c r="L431" s="197">
        <f t="shared" ref="L431:X431" si="150">SUM(L429:L430)</f>
        <v>446</v>
      </c>
      <c r="M431" s="197">
        <f t="shared" si="150"/>
        <v>2230000</v>
      </c>
      <c r="N431" s="197"/>
      <c r="O431" s="197"/>
      <c r="P431" s="197">
        <f t="shared" si="150"/>
        <v>1003.2</v>
      </c>
      <c r="Q431" s="197">
        <f t="shared" si="150"/>
        <v>7022400</v>
      </c>
      <c r="R431" s="197"/>
      <c r="S431" s="197"/>
      <c r="T431" s="197"/>
      <c r="U431" s="197"/>
      <c r="V431" s="197"/>
      <c r="W431" s="197">
        <f>SUM(W429:W430)</f>
        <v>264094</v>
      </c>
      <c r="X431" s="197">
        <f t="shared" si="150"/>
        <v>66796</v>
      </c>
      <c r="Y431" s="21"/>
      <c r="Z431" s="20"/>
      <c r="AA431" s="20"/>
      <c r="AB431" s="20"/>
    </row>
    <row r="432" spans="1:29" s="19" customFormat="1" ht="16.5" customHeight="1" x14ac:dyDescent="0.3">
      <c r="A432" s="258" t="s">
        <v>90</v>
      </c>
      <c r="B432" s="259"/>
      <c r="C432" s="260"/>
      <c r="D432" s="283"/>
      <c r="E432" s="284"/>
      <c r="F432" s="284"/>
      <c r="G432" s="284"/>
      <c r="H432" s="284"/>
      <c r="I432" s="284"/>
      <c r="J432" s="284"/>
      <c r="K432" s="284"/>
      <c r="L432" s="284"/>
      <c r="M432" s="284"/>
      <c r="N432" s="284"/>
      <c r="O432" s="284"/>
      <c r="P432" s="284"/>
      <c r="Q432" s="284"/>
      <c r="R432" s="284"/>
      <c r="S432" s="284"/>
      <c r="T432" s="284"/>
      <c r="U432" s="284"/>
      <c r="V432" s="284"/>
      <c r="W432" s="284"/>
      <c r="X432" s="285"/>
      <c r="Y432" s="21"/>
      <c r="Z432" s="20"/>
    </row>
    <row r="433" spans="1:28" s="19" customFormat="1" ht="16.5" customHeight="1" x14ac:dyDescent="0.3">
      <c r="A433" s="198">
        <f>A430+1</f>
        <v>263</v>
      </c>
      <c r="B433" s="14" t="s">
        <v>469</v>
      </c>
      <c r="C433" s="199">
        <f t="shared" ref="C433:C436" si="151">D433+K433+M433+O433+Q433+S433+U433+V433+W433+X433</f>
        <v>3634289</v>
      </c>
      <c r="D433" s="199"/>
      <c r="E433" s="197"/>
      <c r="F433" s="197"/>
      <c r="G433" s="197"/>
      <c r="H433" s="196"/>
      <c r="I433" s="196"/>
      <c r="J433" s="196"/>
      <c r="K433" s="196"/>
      <c r="L433" s="207">
        <v>670</v>
      </c>
      <c r="M433" s="199">
        <v>3350000</v>
      </c>
      <c r="N433" s="196"/>
      <c r="O433" s="196"/>
      <c r="P433" s="197"/>
      <c r="Q433" s="197"/>
      <c r="R433" s="196"/>
      <c r="S433" s="196"/>
      <c r="T433" s="196"/>
      <c r="U433" s="196"/>
      <c r="V433" s="197"/>
      <c r="W433" s="197">
        <v>252936</v>
      </c>
      <c r="X433" s="197">
        <v>31353</v>
      </c>
      <c r="Y433" s="21"/>
      <c r="Z433" s="20"/>
    </row>
    <row r="434" spans="1:28" s="19" customFormat="1" ht="16.5" customHeight="1" x14ac:dyDescent="0.3">
      <c r="A434" s="198">
        <f>A433+1</f>
        <v>264</v>
      </c>
      <c r="B434" s="14" t="s">
        <v>470</v>
      </c>
      <c r="C434" s="199">
        <f>D434+K434+M434+O434+Q434+S434+U434+V434+W434+X434</f>
        <v>1084239</v>
      </c>
      <c r="D434" s="199"/>
      <c r="E434" s="197"/>
      <c r="F434" s="197"/>
      <c r="G434" s="197"/>
      <c r="H434" s="196"/>
      <c r="I434" s="196"/>
      <c r="J434" s="196"/>
      <c r="K434" s="196"/>
      <c r="L434" s="116"/>
      <c r="M434" s="116"/>
      <c r="N434" s="196"/>
      <c r="O434" s="196"/>
      <c r="P434" s="116"/>
      <c r="Q434" s="116"/>
      <c r="R434" s="196"/>
      <c r="S434" s="197"/>
      <c r="T434" s="197"/>
      <c r="U434" s="196"/>
      <c r="V434" s="199"/>
      <c r="W434" s="197">
        <v>1084239</v>
      </c>
      <c r="X434" s="197"/>
      <c r="Y434" s="21"/>
      <c r="Z434" s="20"/>
    </row>
    <row r="435" spans="1:28" s="19" customFormat="1" ht="16.5" customHeight="1" x14ac:dyDescent="0.3">
      <c r="A435" s="198">
        <f t="shared" ref="A435:A436" si="152">A434+1</f>
        <v>265</v>
      </c>
      <c r="B435" s="14" t="s">
        <v>471</v>
      </c>
      <c r="C435" s="199">
        <f t="shared" si="151"/>
        <v>8491139</v>
      </c>
      <c r="D435" s="199"/>
      <c r="E435" s="197"/>
      <c r="F435" s="197"/>
      <c r="G435" s="197"/>
      <c r="H435" s="196"/>
      <c r="I435" s="196"/>
      <c r="J435" s="196"/>
      <c r="K435" s="196"/>
      <c r="L435" s="116">
        <v>704</v>
      </c>
      <c r="M435" s="199">
        <v>3520000</v>
      </c>
      <c r="N435" s="196"/>
      <c r="O435" s="196"/>
      <c r="P435" s="116">
        <v>660</v>
      </c>
      <c r="Q435" s="199">
        <v>4620000</v>
      </c>
      <c r="R435" s="196"/>
      <c r="S435" s="196"/>
      <c r="T435" s="196"/>
      <c r="U435" s="197"/>
      <c r="V435" s="199"/>
      <c r="W435" s="197">
        <v>316381</v>
      </c>
      <c r="X435" s="197">
        <v>34758</v>
      </c>
      <c r="Y435" s="21"/>
      <c r="Z435" s="20"/>
      <c r="AA435" s="20"/>
      <c r="AB435" s="20"/>
    </row>
    <row r="436" spans="1:28" s="19" customFormat="1" ht="16.5" customHeight="1" x14ac:dyDescent="0.3">
      <c r="A436" s="198">
        <f t="shared" si="152"/>
        <v>266</v>
      </c>
      <c r="B436" s="14" t="s">
        <v>472</v>
      </c>
      <c r="C436" s="199">
        <f t="shared" si="151"/>
        <v>419002</v>
      </c>
      <c r="D436" s="199"/>
      <c r="E436" s="197"/>
      <c r="F436" s="197"/>
      <c r="G436" s="197"/>
      <c r="H436" s="196"/>
      <c r="I436" s="196"/>
      <c r="J436" s="196"/>
      <c r="K436" s="196"/>
      <c r="L436" s="116"/>
      <c r="M436" s="116"/>
      <c r="N436" s="196"/>
      <c r="O436" s="196"/>
      <c r="P436" s="199"/>
      <c r="Q436" s="199"/>
      <c r="R436" s="196"/>
      <c r="S436" s="196"/>
      <c r="T436" s="196"/>
      <c r="U436" s="196"/>
      <c r="V436" s="199"/>
      <c r="W436" s="197">
        <v>419002</v>
      </c>
      <c r="X436" s="197"/>
      <c r="Y436" s="21"/>
      <c r="Z436" s="20"/>
    </row>
    <row r="437" spans="1:28" s="19" customFormat="1" ht="16.5" customHeight="1" x14ac:dyDescent="0.3">
      <c r="A437" s="305" t="s">
        <v>18</v>
      </c>
      <c r="B437" s="306"/>
      <c r="C437" s="197">
        <f>SUM(C433:C436)</f>
        <v>13628669</v>
      </c>
      <c r="D437" s="197"/>
      <c r="E437" s="197"/>
      <c r="F437" s="197"/>
      <c r="G437" s="197"/>
      <c r="H437" s="197"/>
      <c r="I437" s="197"/>
      <c r="J437" s="197"/>
      <c r="K437" s="197"/>
      <c r="L437" s="197">
        <f t="shared" ref="L437:X437" si="153">SUM(L433:L436)</f>
        <v>1374</v>
      </c>
      <c r="M437" s="197">
        <f t="shared" si="153"/>
        <v>6870000</v>
      </c>
      <c r="N437" s="197"/>
      <c r="O437" s="197"/>
      <c r="P437" s="197">
        <f t="shared" si="153"/>
        <v>660</v>
      </c>
      <c r="Q437" s="197">
        <f t="shared" si="153"/>
        <v>4620000</v>
      </c>
      <c r="R437" s="197"/>
      <c r="S437" s="197"/>
      <c r="T437" s="197"/>
      <c r="U437" s="197"/>
      <c r="V437" s="197"/>
      <c r="W437" s="197">
        <f t="shared" si="153"/>
        <v>2072558</v>
      </c>
      <c r="X437" s="197">
        <f t="shared" si="153"/>
        <v>66111</v>
      </c>
      <c r="Y437" s="21"/>
      <c r="Z437" s="20"/>
      <c r="AA437" s="20"/>
      <c r="AB437" s="20"/>
    </row>
    <row r="438" spans="1:28" s="19" customFormat="1" ht="16.5" customHeight="1" x14ac:dyDescent="0.3">
      <c r="A438" s="258" t="s">
        <v>91</v>
      </c>
      <c r="B438" s="260"/>
      <c r="C438" s="196">
        <f>C427+C431+C437</f>
        <v>33045664</v>
      </c>
      <c r="D438" s="196"/>
      <c r="E438" s="196"/>
      <c r="F438" s="196"/>
      <c r="G438" s="196"/>
      <c r="H438" s="196"/>
      <c r="I438" s="196"/>
      <c r="J438" s="196"/>
      <c r="K438" s="196"/>
      <c r="L438" s="196">
        <f>L427+L431+L437</f>
        <v>1820</v>
      </c>
      <c r="M438" s="196">
        <f>M427+M431+M437</f>
        <v>9100000</v>
      </c>
      <c r="N438" s="196"/>
      <c r="O438" s="196"/>
      <c r="P438" s="196">
        <f>P427+P431+P437</f>
        <v>3022.5</v>
      </c>
      <c r="Q438" s="196">
        <f>Q427+Q431+Q437</f>
        <v>21157500</v>
      </c>
      <c r="R438" s="196"/>
      <c r="S438" s="196"/>
      <c r="T438" s="196"/>
      <c r="U438" s="196"/>
      <c r="V438" s="196"/>
      <c r="W438" s="196">
        <f>W427+W431+W437</f>
        <v>2611661</v>
      </c>
      <c r="X438" s="196">
        <f>X427+X431+X437</f>
        <v>176503</v>
      </c>
      <c r="Y438" s="21"/>
      <c r="Z438" s="20"/>
      <c r="AA438" s="150"/>
      <c r="AB438" s="150"/>
    </row>
    <row r="439" spans="1:28" s="19" customFormat="1" ht="15" customHeight="1" x14ac:dyDescent="0.3">
      <c r="A439" s="300" t="s">
        <v>92</v>
      </c>
      <c r="B439" s="301"/>
      <c r="C439" s="301"/>
      <c r="D439" s="301"/>
      <c r="E439" s="301"/>
      <c r="F439" s="301"/>
      <c r="G439" s="301"/>
      <c r="H439" s="301"/>
      <c r="I439" s="301"/>
      <c r="J439" s="301"/>
      <c r="K439" s="301"/>
      <c r="L439" s="301"/>
      <c r="M439" s="301"/>
      <c r="N439" s="301"/>
      <c r="O439" s="301"/>
      <c r="P439" s="301"/>
      <c r="Q439" s="301"/>
      <c r="R439" s="301"/>
      <c r="S439" s="301"/>
      <c r="T439" s="301"/>
      <c r="U439" s="301"/>
      <c r="V439" s="301"/>
      <c r="W439" s="301"/>
      <c r="X439" s="302"/>
      <c r="Y439" s="21"/>
      <c r="Z439" s="20"/>
    </row>
    <row r="440" spans="1:28" s="19" customFormat="1" ht="15" customHeight="1" x14ac:dyDescent="0.3">
      <c r="A440" s="216" t="s">
        <v>93</v>
      </c>
      <c r="B440" s="217"/>
      <c r="C440" s="218"/>
      <c r="D440" s="283"/>
      <c r="E440" s="284"/>
      <c r="F440" s="284"/>
      <c r="G440" s="284"/>
      <c r="H440" s="284"/>
      <c r="I440" s="284"/>
      <c r="J440" s="284"/>
      <c r="K440" s="284"/>
      <c r="L440" s="284"/>
      <c r="M440" s="284"/>
      <c r="N440" s="284"/>
      <c r="O440" s="284"/>
      <c r="P440" s="284"/>
      <c r="Q440" s="284"/>
      <c r="R440" s="284"/>
      <c r="S440" s="284"/>
      <c r="T440" s="284"/>
      <c r="U440" s="284"/>
      <c r="V440" s="284"/>
      <c r="W440" s="284"/>
      <c r="X440" s="285"/>
      <c r="Y440" s="21"/>
      <c r="Z440" s="20"/>
    </row>
    <row r="441" spans="1:28" s="19" customFormat="1" ht="15" customHeight="1" x14ac:dyDescent="0.3">
      <c r="A441" s="198">
        <f>A436+1</f>
        <v>267</v>
      </c>
      <c r="B441" s="14" t="s">
        <v>473</v>
      </c>
      <c r="C441" s="199">
        <f>D441+K441+M441+O441+Q441+S441+U441+V441+W441+X441</f>
        <v>491869</v>
      </c>
      <c r="D441" s="199"/>
      <c r="E441" s="197"/>
      <c r="F441" s="197"/>
      <c r="G441" s="197"/>
      <c r="H441" s="197"/>
      <c r="I441" s="197"/>
      <c r="J441" s="197"/>
      <c r="K441" s="197"/>
      <c r="L441" s="197"/>
      <c r="M441" s="197"/>
      <c r="N441" s="197"/>
      <c r="O441" s="197"/>
      <c r="P441" s="197"/>
      <c r="Q441" s="197"/>
      <c r="R441" s="197"/>
      <c r="S441" s="197"/>
      <c r="T441" s="197"/>
      <c r="U441" s="197"/>
      <c r="V441" s="197"/>
      <c r="W441" s="199">
        <v>491869</v>
      </c>
      <c r="X441" s="199"/>
      <c r="Y441" s="21"/>
      <c r="Z441" s="20"/>
    </row>
    <row r="442" spans="1:28" s="19" customFormat="1" ht="15" customHeight="1" x14ac:dyDescent="0.3">
      <c r="A442" s="305" t="s">
        <v>18</v>
      </c>
      <c r="B442" s="306"/>
      <c r="C442" s="197">
        <f>SUM(C441:C441)</f>
        <v>491869</v>
      </c>
      <c r="D442" s="197"/>
      <c r="E442" s="197"/>
      <c r="F442" s="197"/>
      <c r="G442" s="197"/>
      <c r="H442" s="197"/>
      <c r="I442" s="197"/>
      <c r="J442" s="197"/>
      <c r="K442" s="197"/>
      <c r="L442" s="197"/>
      <c r="M442" s="197"/>
      <c r="N442" s="197"/>
      <c r="O442" s="197"/>
      <c r="P442" s="197"/>
      <c r="Q442" s="197"/>
      <c r="R442" s="197"/>
      <c r="S442" s="197"/>
      <c r="T442" s="197"/>
      <c r="U442" s="197"/>
      <c r="V442" s="197"/>
      <c r="W442" s="197">
        <f>SUM(W441:W441)</f>
        <v>491869</v>
      </c>
      <c r="X442" s="197"/>
      <c r="Y442" s="21"/>
      <c r="Z442" s="20"/>
    </row>
    <row r="443" spans="1:28" s="19" customFormat="1" ht="15" customHeight="1" x14ac:dyDescent="0.3">
      <c r="A443" s="216" t="s">
        <v>94</v>
      </c>
      <c r="B443" s="217"/>
      <c r="C443" s="218"/>
      <c r="D443" s="283"/>
      <c r="E443" s="284"/>
      <c r="F443" s="284"/>
      <c r="G443" s="284"/>
      <c r="H443" s="284"/>
      <c r="I443" s="284"/>
      <c r="J443" s="284"/>
      <c r="K443" s="284"/>
      <c r="L443" s="284"/>
      <c r="M443" s="284"/>
      <c r="N443" s="284"/>
      <c r="O443" s="284"/>
      <c r="P443" s="284"/>
      <c r="Q443" s="284"/>
      <c r="R443" s="284"/>
      <c r="S443" s="284"/>
      <c r="T443" s="284"/>
      <c r="U443" s="284"/>
      <c r="V443" s="284"/>
      <c r="W443" s="284"/>
      <c r="X443" s="285"/>
      <c r="Y443" s="21"/>
      <c r="Z443" s="20"/>
      <c r="AA443" s="20"/>
      <c r="AB443" s="20"/>
    </row>
    <row r="444" spans="1:28" s="19" customFormat="1" ht="15" customHeight="1" x14ac:dyDescent="0.3">
      <c r="A444" s="198">
        <f>A441+1</f>
        <v>268</v>
      </c>
      <c r="B444" s="14" t="s">
        <v>474</v>
      </c>
      <c r="C444" s="199">
        <f t="shared" ref="C444" si="154">D444+K444+M444+O444+Q444+S444+U444+V444+W444+X444</f>
        <v>880657</v>
      </c>
      <c r="D444" s="199"/>
      <c r="E444" s="197"/>
      <c r="F444" s="197"/>
      <c r="G444" s="197"/>
      <c r="H444" s="197"/>
      <c r="I444" s="197"/>
      <c r="J444" s="197"/>
      <c r="K444" s="197"/>
      <c r="L444" s="197"/>
      <c r="M444" s="197"/>
      <c r="N444" s="197"/>
      <c r="O444" s="197"/>
      <c r="P444" s="197"/>
      <c r="Q444" s="197"/>
      <c r="R444" s="197"/>
      <c r="S444" s="197"/>
      <c r="T444" s="197"/>
      <c r="U444" s="197"/>
      <c r="V444" s="197"/>
      <c r="W444" s="197">
        <v>880657</v>
      </c>
      <c r="X444" s="197"/>
      <c r="Y444" s="21"/>
      <c r="Z444" s="20"/>
    </row>
    <row r="445" spans="1:28" s="19" customFormat="1" ht="15" customHeight="1" x14ac:dyDescent="0.3">
      <c r="A445" s="200" t="s">
        <v>18</v>
      </c>
      <c r="B445" s="200"/>
      <c r="C445" s="197">
        <f>SUM(C444)</f>
        <v>880657</v>
      </c>
      <c r="D445" s="197"/>
      <c r="E445" s="197"/>
      <c r="F445" s="197"/>
      <c r="G445" s="197"/>
      <c r="H445" s="197"/>
      <c r="I445" s="197"/>
      <c r="J445" s="197"/>
      <c r="K445" s="197"/>
      <c r="L445" s="197"/>
      <c r="M445" s="197"/>
      <c r="N445" s="197"/>
      <c r="O445" s="197"/>
      <c r="P445" s="197"/>
      <c r="Q445" s="197"/>
      <c r="R445" s="197"/>
      <c r="S445" s="197"/>
      <c r="T445" s="197"/>
      <c r="U445" s="197"/>
      <c r="V445" s="197"/>
      <c r="W445" s="197">
        <f>SUM(W444)</f>
        <v>880657</v>
      </c>
      <c r="X445" s="197"/>
      <c r="Y445" s="21"/>
      <c r="Z445" s="20"/>
    </row>
    <row r="446" spans="1:28" s="19" customFormat="1" ht="15" customHeight="1" x14ac:dyDescent="0.3">
      <c r="A446" s="258" t="s">
        <v>95</v>
      </c>
      <c r="B446" s="259"/>
      <c r="C446" s="260"/>
      <c r="D446" s="283"/>
      <c r="E446" s="284"/>
      <c r="F446" s="284"/>
      <c r="G446" s="284"/>
      <c r="H446" s="284"/>
      <c r="I446" s="284"/>
      <c r="J446" s="284"/>
      <c r="K446" s="284"/>
      <c r="L446" s="284"/>
      <c r="M446" s="284"/>
      <c r="N446" s="284"/>
      <c r="O446" s="284"/>
      <c r="P446" s="284"/>
      <c r="Q446" s="284"/>
      <c r="R446" s="284"/>
      <c r="S446" s="284"/>
      <c r="T446" s="284"/>
      <c r="U446" s="284"/>
      <c r="V446" s="284"/>
      <c r="W446" s="284"/>
      <c r="X446" s="285"/>
      <c r="Y446" s="21"/>
      <c r="Z446" s="20"/>
      <c r="AA446" s="20"/>
      <c r="AB446" s="20"/>
    </row>
    <row r="447" spans="1:28" s="19" customFormat="1" ht="15" customHeight="1" x14ac:dyDescent="0.3">
      <c r="A447" s="198">
        <f>A444+1</f>
        <v>269</v>
      </c>
      <c r="B447" s="14" t="s">
        <v>475</v>
      </c>
      <c r="C447" s="199">
        <f t="shared" ref="C447:C453" si="155">D447+K447+M447+O447+Q447+S447+U447+V447+W447+X447</f>
        <v>9821947</v>
      </c>
      <c r="D447" s="199"/>
      <c r="E447" s="197"/>
      <c r="F447" s="197"/>
      <c r="G447" s="197"/>
      <c r="H447" s="197"/>
      <c r="I447" s="197"/>
      <c r="J447" s="197"/>
      <c r="K447" s="197"/>
      <c r="L447" s="116">
        <v>1960</v>
      </c>
      <c r="M447" s="199">
        <v>9800000</v>
      </c>
      <c r="N447" s="197"/>
      <c r="O447" s="197"/>
      <c r="P447" s="197"/>
      <c r="Q447" s="197"/>
      <c r="R447" s="197"/>
      <c r="S447" s="197"/>
      <c r="T447" s="197"/>
      <c r="U447" s="197"/>
      <c r="V447" s="197"/>
      <c r="W447" s="199"/>
      <c r="X447" s="199">
        <v>21947</v>
      </c>
      <c r="Y447" s="21"/>
      <c r="Z447" s="20"/>
    </row>
    <row r="448" spans="1:28" s="19" customFormat="1" ht="15" customHeight="1" x14ac:dyDescent="0.3">
      <c r="A448" s="198">
        <f>A447+1</f>
        <v>270</v>
      </c>
      <c r="B448" s="14" t="s">
        <v>476</v>
      </c>
      <c r="C448" s="199">
        <f t="shared" si="155"/>
        <v>3419482</v>
      </c>
      <c r="D448" s="199"/>
      <c r="E448" s="197"/>
      <c r="F448" s="197"/>
      <c r="G448" s="197"/>
      <c r="H448" s="197"/>
      <c r="I448" s="197"/>
      <c r="J448" s="197"/>
      <c r="K448" s="197"/>
      <c r="L448" s="116">
        <v>970</v>
      </c>
      <c r="M448" s="199">
        <v>2910000</v>
      </c>
      <c r="N448" s="197"/>
      <c r="O448" s="197"/>
      <c r="P448" s="197"/>
      <c r="Q448" s="197"/>
      <c r="R448" s="197"/>
      <c r="S448" s="197"/>
      <c r="T448" s="197"/>
      <c r="U448" s="197"/>
      <c r="V448" s="197"/>
      <c r="W448" s="199">
        <v>451725</v>
      </c>
      <c r="X448" s="199">
        <v>57757</v>
      </c>
      <c r="Y448" s="21"/>
      <c r="Z448" s="20"/>
    </row>
    <row r="449" spans="1:28" s="19" customFormat="1" ht="15" customHeight="1" x14ac:dyDescent="0.3">
      <c r="A449" s="198">
        <f>A448+1</f>
        <v>271</v>
      </c>
      <c r="B449" s="14" t="s">
        <v>477</v>
      </c>
      <c r="C449" s="199">
        <f t="shared" si="155"/>
        <v>2813589</v>
      </c>
      <c r="D449" s="199"/>
      <c r="E449" s="197"/>
      <c r="F449" s="197"/>
      <c r="G449" s="197"/>
      <c r="H449" s="197"/>
      <c r="I449" s="197"/>
      <c r="J449" s="197"/>
      <c r="K449" s="197"/>
      <c r="L449" s="116">
        <v>616</v>
      </c>
      <c r="M449" s="199">
        <v>2583484</v>
      </c>
      <c r="N449" s="197"/>
      <c r="O449" s="197"/>
      <c r="P449" s="197"/>
      <c r="Q449" s="199"/>
      <c r="R449" s="197"/>
      <c r="S449" s="197"/>
      <c r="T449" s="197"/>
      <c r="U449" s="197"/>
      <c r="V449" s="197"/>
      <c r="W449" s="199">
        <v>198996</v>
      </c>
      <c r="X449" s="199">
        <v>31109</v>
      </c>
      <c r="Y449" s="21"/>
      <c r="Z449" s="20"/>
    </row>
    <row r="450" spans="1:28" s="19" customFormat="1" ht="15" customHeight="1" x14ac:dyDescent="0.3">
      <c r="A450" s="198">
        <f t="shared" ref="A450:A453" si="156">A449+1</f>
        <v>272</v>
      </c>
      <c r="B450" s="14" t="s">
        <v>478</v>
      </c>
      <c r="C450" s="199">
        <f t="shared" si="155"/>
        <v>2093523</v>
      </c>
      <c r="D450" s="199"/>
      <c r="E450" s="197"/>
      <c r="F450" s="197"/>
      <c r="G450" s="197"/>
      <c r="H450" s="197"/>
      <c r="I450" s="197"/>
      <c r="J450" s="197"/>
      <c r="K450" s="197"/>
      <c r="L450" s="116">
        <v>440</v>
      </c>
      <c r="M450" s="199">
        <v>1871995</v>
      </c>
      <c r="N450" s="197"/>
      <c r="O450" s="197"/>
      <c r="P450" s="197"/>
      <c r="Q450" s="199"/>
      <c r="R450" s="197"/>
      <c r="S450" s="197"/>
      <c r="T450" s="197"/>
      <c r="U450" s="197"/>
      <c r="V450" s="197"/>
      <c r="W450" s="199">
        <v>189154</v>
      </c>
      <c r="X450" s="199">
        <v>32374</v>
      </c>
      <c r="Y450" s="21"/>
      <c r="Z450" s="20"/>
    </row>
    <row r="451" spans="1:28" s="19" customFormat="1" ht="15" customHeight="1" x14ac:dyDescent="0.3">
      <c r="A451" s="198">
        <f t="shared" si="156"/>
        <v>273</v>
      </c>
      <c r="B451" s="14" t="s">
        <v>479</v>
      </c>
      <c r="C451" s="199">
        <f t="shared" si="155"/>
        <v>2090898</v>
      </c>
      <c r="D451" s="199"/>
      <c r="E451" s="197"/>
      <c r="F451" s="197"/>
      <c r="G451" s="197"/>
      <c r="H451" s="197"/>
      <c r="I451" s="197"/>
      <c r="J451" s="197"/>
      <c r="K451" s="197"/>
      <c r="L451" s="116">
        <v>440</v>
      </c>
      <c r="M451" s="199">
        <v>1871995</v>
      </c>
      <c r="N451" s="197"/>
      <c r="O451" s="197"/>
      <c r="P451" s="197"/>
      <c r="Q451" s="199"/>
      <c r="R451" s="197"/>
      <c r="S451" s="197"/>
      <c r="T451" s="197"/>
      <c r="U451" s="197"/>
      <c r="V451" s="197"/>
      <c r="W451" s="199">
        <v>187342</v>
      </c>
      <c r="X451" s="199">
        <v>31561</v>
      </c>
      <c r="Y451" s="21"/>
      <c r="Z451" s="20"/>
    </row>
    <row r="452" spans="1:28" s="19" customFormat="1" ht="15" customHeight="1" x14ac:dyDescent="0.3">
      <c r="A452" s="198">
        <f t="shared" si="156"/>
        <v>274</v>
      </c>
      <c r="B452" s="14" t="s">
        <v>480</v>
      </c>
      <c r="C452" s="199">
        <f t="shared" si="155"/>
        <v>2808549</v>
      </c>
      <c r="D452" s="199"/>
      <c r="E452" s="197"/>
      <c r="F452" s="197"/>
      <c r="G452" s="197"/>
      <c r="H452" s="197"/>
      <c r="I452" s="197"/>
      <c r="J452" s="197"/>
      <c r="K452" s="197"/>
      <c r="L452" s="116">
        <v>616</v>
      </c>
      <c r="M452" s="199">
        <v>2583484</v>
      </c>
      <c r="N452" s="197"/>
      <c r="O452" s="197"/>
      <c r="P452" s="197"/>
      <c r="Q452" s="199"/>
      <c r="R452" s="197"/>
      <c r="S452" s="197"/>
      <c r="T452" s="197"/>
      <c r="U452" s="197"/>
      <c r="V452" s="197"/>
      <c r="W452" s="199">
        <v>195291</v>
      </c>
      <c r="X452" s="199">
        <v>29774</v>
      </c>
      <c r="Y452" s="21"/>
      <c r="Z452" s="20"/>
    </row>
    <row r="453" spans="1:28" s="19" customFormat="1" ht="15" customHeight="1" x14ac:dyDescent="0.3">
      <c r="A453" s="198">
        <f t="shared" si="156"/>
        <v>275</v>
      </c>
      <c r="B453" s="14" t="s">
        <v>481</v>
      </c>
      <c r="C453" s="199">
        <f t="shared" si="155"/>
        <v>2808549</v>
      </c>
      <c r="D453" s="199"/>
      <c r="E453" s="197"/>
      <c r="F453" s="197"/>
      <c r="G453" s="197"/>
      <c r="H453" s="197"/>
      <c r="I453" s="197"/>
      <c r="J453" s="197"/>
      <c r="K453" s="197"/>
      <c r="L453" s="116">
        <v>616</v>
      </c>
      <c r="M453" s="199">
        <v>2583484</v>
      </c>
      <c r="N453" s="197"/>
      <c r="O453" s="197"/>
      <c r="P453" s="197"/>
      <c r="Q453" s="199"/>
      <c r="R453" s="197"/>
      <c r="S453" s="197"/>
      <c r="T453" s="197"/>
      <c r="U453" s="197"/>
      <c r="V453" s="197"/>
      <c r="W453" s="199">
        <v>195291</v>
      </c>
      <c r="X453" s="199">
        <v>29774</v>
      </c>
      <c r="Y453" s="21"/>
      <c r="Z453" s="20"/>
    </row>
    <row r="454" spans="1:28" s="19" customFormat="1" ht="15" customHeight="1" x14ac:dyDescent="0.3">
      <c r="A454" s="305" t="s">
        <v>18</v>
      </c>
      <c r="B454" s="306"/>
      <c r="C454" s="197">
        <f>SUM(C447:C453)</f>
        <v>25856537</v>
      </c>
      <c r="D454" s="197"/>
      <c r="E454" s="197"/>
      <c r="F454" s="197"/>
      <c r="G454" s="197"/>
      <c r="H454" s="197"/>
      <c r="I454" s="197"/>
      <c r="J454" s="197"/>
      <c r="K454" s="197"/>
      <c r="L454" s="197">
        <f t="shared" ref="L454:X454" si="157">SUM(L447:L453)</f>
        <v>5658</v>
      </c>
      <c r="M454" s="197">
        <f t="shared" si="157"/>
        <v>24204442</v>
      </c>
      <c r="N454" s="197"/>
      <c r="O454" s="197"/>
      <c r="P454" s="197"/>
      <c r="Q454" s="197"/>
      <c r="R454" s="197"/>
      <c r="S454" s="197"/>
      <c r="T454" s="197"/>
      <c r="U454" s="197"/>
      <c r="V454" s="197"/>
      <c r="W454" s="197">
        <f t="shared" si="157"/>
        <v>1417799</v>
      </c>
      <c r="X454" s="197">
        <f t="shared" si="157"/>
        <v>234296</v>
      </c>
      <c r="Y454" s="21"/>
      <c r="Z454" s="20"/>
      <c r="AA454" s="20"/>
      <c r="AB454" s="20"/>
    </row>
    <row r="455" spans="1:28" s="19" customFormat="1" ht="15" customHeight="1" x14ac:dyDescent="0.3">
      <c r="A455" s="258" t="s">
        <v>96</v>
      </c>
      <c r="B455" s="259"/>
      <c r="C455" s="260"/>
      <c r="D455" s="283"/>
      <c r="E455" s="284"/>
      <c r="F455" s="284"/>
      <c r="G455" s="284"/>
      <c r="H455" s="284"/>
      <c r="I455" s="284"/>
      <c r="J455" s="284"/>
      <c r="K455" s="284"/>
      <c r="L455" s="284"/>
      <c r="M455" s="284"/>
      <c r="N455" s="284"/>
      <c r="O455" s="284"/>
      <c r="P455" s="284"/>
      <c r="Q455" s="284"/>
      <c r="R455" s="284"/>
      <c r="S455" s="284"/>
      <c r="T455" s="284"/>
      <c r="U455" s="284"/>
      <c r="V455" s="284"/>
      <c r="W455" s="284"/>
      <c r="X455" s="285"/>
      <c r="Y455" s="21"/>
      <c r="Z455" s="20"/>
    </row>
    <row r="456" spans="1:28" s="19" customFormat="1" ht="15" customHeight="1" x14ac:dyDescent="0.3">
      <c r="A456" s="198">
        <f>A453+1</f>
        <v>276</v>
      </c>
      <c r="B456" s="14" t="s">
        <v>482</v>
      </c>
      <c r="C456" s="199">
        <f>D456+K456+M456+O456+Q456+S456+U456+V456+W456+X456</f>
        <v>6041833</v>
      </c>
      <c r="D456" s="199"/>
      <c r="E456" s="197"/>
      <c r="F456" s="197"/>
      <c r="G456" s="197"/>
      <c r="H456" s="197"/>
      <c r="I456" s="197"/>
      <c r="J456" s="197"/>
      <c r="K456" s="197"/>
      <c r="L456" s="116">
        <v>532.9</v>
      </c>
      <c r="M456" s="199">
        <v>2664500</v>
      </c>
      <c r="N456" s="116"/>
      <c r="O456" s="116"/>
      <c r="P456" s="116">
        <v>480</v>
      </c>
      <c r="Q456" s="199">
        <v>3360000</v>
      </c>
      <c r="R456" s="196"/>
      <c r="S456" s="196"/>
      <c r="T456" s="196"/>
      <c r="U456" s="196"/>
      <c r="V456" s="196"/>
      <c r="W456" s="199"/>
      <c r="X456" s="199">
        <v>17333</v>
      </c>
      <c r="Y456" s="21"/>
      <c r="Z456" s="20"/>
      <c r="AA456" s="20"/>
      <c r="AB456" s="20"/>
    </row>
    <row r="457" spans="1:28" s="19" customFormat="1" ht="15" customHeight="1" x14ac:dyDescent="0.3">
      <c r="A457" s="305" t="s">
        <v>18</v>
      </c>
      <c r="B457" s="306"/>
      <c r="C457" s="197">
        <f>SUM(C456)</f>
        <v>6041833</v>
      </c>
      <c r="D457" s="197"/>
      <c r="E457" s="197"/>
      <c r="F457" s="197"/>
      <c r="G457" s="197"/>
      <c r="H457" s="197"/>
      <c r="I457" s="197"/>
      <c r="J457" s="197"/>
      <c r="K457" s="197"/>
      <c r="L457" s="197">
        <f>SUM(L456)</f>
        <v>532.9</v>
      </c>
      <c r="M457" s="197">
        <f>SUM(M456)</f>
        <v>2664500</v>
      </c>
      <c r="N457" s="197"/>
      <c r="O457" s="197"/>
      <c r="P457" s="197">
        <f>SUM(P456)</f>
        <v>480</v>
      </c>
      <c r="Q457" s="197">
        <f>SUM(Q456)</f>
        <v>3360000</v>
      </c>
      <c r="R457" s="196"/>
      <c r="S457" s="196"/>
      <c r="T457" s="196"/>
      <c r="U457" s="196"/>
      <c r="V457" s="196"/>
      <c r="W457" s="199"/>
      <c r="X457" s="199">
        <f>X456</f>
        <v>17333</v>
      </c>
      <c r="Y457" s="21"/>
      <c r="Z457" s="20"/>
      <c r="AA457" s="20"/>
      <c r="AB457" s="20"/>
    </row>
    <row r="458" spans="1:28" s="19" customFormat="1" ht="15" customHeight="1" x14ac:dyDescent="0.3">
      <c r="A458" s="258" t="s">
        <v>97</v>
      </c>
      <c r="B458" s="259"/>
      <c r="C458" s="260"/>
      <c r="D458" s="283"/>
      <c r="E458" s="284"/>
      <c r="F458" s="284"/>
      <c r="G458" s="284"/>
      <c r="H458" s="284"/>
      <c r="I458" s="284"/>
      <c r="J458" s="284"/>
      <c r="K458" s="284"/>
      <c r="L458" s="284"/>
      <c r="M458" s="284"/>
      <c r="N458" s="284"/>
      <c r="O458" s="284"/>
      <c r="P458" s="284"/>
      <c r="Q458" s="284"/>
      <c r="R458" s="284"/>
      <c r="S458" s="284"/>
      <c r="T458" s="284"/>
      <c r="U458" s="284"/>
      <c r="V458" s="284"/>
      <c r="W458" s="284"/>
      <c r="X458" s="285"/>
      <c r="Y458" s="21"/>
      <c r="Z458" s="20"/>
    </row>
    <row r="459" spans="1:28" s="19" customFormat="1" ht="15" customHeight="1" x14ac:dyDescent="0.3">
      <c r="A459" s="198">
        <f>A456+1</f>
        <v>277</v>
      </c>
      <c r="B459" s="14" t="s">
        <v>483</v>
      </c>
      <c r="C459" s="199">
        <f t="shared" ref="C459:C464" si="158">D459+K459+M459+O459+Q459+S459+U459+V459+W459+X459</f>
        <v>5117596</v>
      </c>
      <c r="D459" s="199"/>
      <c r="E459" s="197"/>
      <c r="F459" s="197"/>
      <c r="G459" s="197"/>
      <c r="H459" s="197"/>
      <c r="I459" s="197"/>
      <c r="J459" s="197"/>
      <c r="K459" s="197"/>
      <c r="L459" s="197"/>
      <c r="M459" s="199"/>
      <c r="N459" s="116">
        <v>190</v>
      </c>
      <c r="O459" s="116">
        <v>350000</v>
      </c>
      <c r="P459" s="116">
        <v>623</v>
      </c>
      <c r="Q459" s="199">
        <v>4361000</v>
      </c>
      <c r="R459" s="197"/>
      <c r="S459" s="197"/>
      <c r="T459" s="197"/>
      <c r="U459" s="197"/>
      <c r="V459" s="197"/>
      <c r="W459" s="197">
        <v>365837</v>
      </c>
      <c r="X459" s="197">
        <v>40759</v>
      </c>
      <c r="Y459" s="21"/>
      <c r="Z459" s="20"/>
      <c r="AA459" s="20"/>
      <c r="AB459" s="20"/>
    </row>
    <row r="460" spans="1:28" s="19" customFormat="1" ht="15" customHeight="1" x14ac:dyDescent="0.3">
      <c r="A460" s="198">
        <f t="shared" ref="A460:A465" si="159">A459+1</f>
        <v>278</v>
      </c>
      <c r="B460" s="14" t="s">
        <v>484</v>
      </c>
      <c r="C460" s="199">
        <f t="shared" si="158"/>
        <v>5117787</v>
      </c>
      <c r="D460" s="199"/>
      <c r="E460" s="197"/>
      <c r="F460" s="197"/>
      <c r="G460" s="197"/>
      <c r="H460" s="197"/>
      <c r="I460" s="197"/>
      <c r="J460" s="197"/>
      <c r="K460" s="197"/>
      <c r="L460" s="197"/>
      <c r="M460" s="197"/>
      <c r="N460" s="116">
        <v>190</v>
      </c>
      <c r="O460" s="116">
        <v>350000</v>
      </c>
      <c r="P460" s="116">
        <v>623</v>
      </c>
      <c r="Q460" s="199">
        <v>4361000</v>
      </c>
      <c r="R460" s="197"/>
      <c r="S460" s="197"/>
      <c r="T460" s="197"/>
      <c r="U460" s="197"/>
      <c r="V460" s="197"/>
      <c r="W460" s="197">
        <v>365837</v>
      </c>
      <c r="X460" s="197">
        <v>40950</v>
      </c>
      <c r="Y460" s="21"/>
      <c r="Z460" s="20"/>
      <c r="AA460" s="20"/>
      <c r="AB460" s="20"/>
    </row>
    <row r="461" spans="1:28" s="19" customFormat="1" ht="15" customHeight="1" x14ac:dyDescent="0.3">
      <c r="A461" s="198">
        <f t="shared" si="159"/>
        <v>279</v>
      </c>
      <c r="B461" s="14" t="s">
        <v>485</v>
      </c>
      <c r="C461" s="199">
        <f t="shared" si="158"/>
        <v>5117990</v>
      </c>
      <c r="D461" s="199"/>
      <c r="E461" s="197"/>
      <c r="F461" s="197"/>
      <c r="G461" s="197"/>
      <c r="H461" s="197"/>
      <c r="I461" s="197"/>
      <c r="J461" s="197"/>
      <c r="K461" s="197"/>
      <c r="L461" s="197"/>
      <c r="M461" s="197"/>
      <c r="N461" s="116">
        <v>190</v>
      </c>
      <c r="O461" s="116">
        <v>350000</v>
      </c>
      <c r="P461" s="116">
        <v>623</v>
      </c>
      <c r="Q461" s="199">
        <v>4361000</v>
      </c>
      <c r="R461" s="197"/>
      <c r="S461" s="197"/>
      <c r="T461" s="197"/>
      <c r="U461" s="197"/>
      <c r="V461" s="197"/>
      <c r="W461" s="197">
        <v>365837</v>
      </c>
      <c r="X461" s="197">
        <v>41153</v>
      </c>
      <c r="Y461" s="21"/>
      <c r="Z461" s="20"/>
      <c r="AA461" s="20"/>
      <c r="AB461" s="20"/>
    </row>
    <row r="462" spans="1:28" s="19" customFormat="1" ht="15" customHeight="1" x14ac:dyDescent="0.3">
      <c r="A462" s="198">
        <f t="shared" si="159"/>
        <v>280</v>
      </c>
      <c r="B462" s="14" t="s">
        <v>486</v>
      </c>
      <c r="C462" s="199">
        <f t="shared" si="158"/>
        <v>5117647</v>
      </c>
      <c r="D462" s="199"/>
      <c r="E462" s="197"/>
      <c r="F462" s="197"/>
      <c r="G462" s="197"/>
      <c r="H462" s="197"/>
      <c r="I462" s="197"/>
      <c r="J462" s="197"/>
      <c r="K462" s="197"/>
      <c r="L462" s="197"/>
      <c r="M462" s="197"/>
      <c r="N462" s="116">
        <v>190</v>
      </c>
      <c r="O462" s="116">
        <v>350000</v>
      </c>
      <c r="P462" s="116">
        <v>623</v>
      </c>
      <c r="Q462" s="199">
        <v>4361000</v>
      </c>
      <c r="R462" s="197"/>
      <c r="S462" s="197"/>
      <c r="T462" s="197"/>
      <c r="U462" s="197"/>
      <c r="V462" s="197"/>
      <c r="W462" s="197">
        <v>365837</v>
      </c>
      <c r="X462" s="197">
        <v>40810</v>
      </c>
      <c r="Y462" s="21"/>
      <c r="Z462" s="20"/>
      <c r="AA462" s="20"/>
      <c r="AB462" s="20"/>
    </row>
    <row r="463" spans="1:28" s="19" customFormat="1" ht="15" customHeight="1" x14ac:dyDescent="0.3">
      <c r="A463" s="198">
        <f t="shared" si="159"/>
        <v>281</v>
      </c>
      <c r="B463" s="14" t="s">
        <v>487</v>
      </c>
      <c r="C463" s="199">
        <f t="shared" si="158"/>
        <v>5066598</v>
      </c>
      <c r="D463" s="199"/>
      <c r="E463" s="196"/>
      <c r="F463" s="196"/>
      <c r="G463" s="196"/>
      <c r="H463" s="197"/>
      <c r="I463" s="197"/>
      <c r="J463" s="197"/>
      <c r="K463" s="197"/>
      <c r="L463" s="197"/>
      <c r="M463" s="197"/>
      <c r="N463" s="116"/>
      <c r="O463" s="116"/>
      <c r="P463" s="116">
        <v>720</v>
      </c>
      <c r="Q463" s="199">
        <v>5040000</v>
      </c>
      <c r="R463" s="197"/>
      <c r="S463" s="197"/>
      <c r="T463" s="197"/>
      <c r="U463" s="197"/>
      <c r="V463" s="197"/>
      <c r="W463" s="196"/>
      <c r="X463" s="197">
        <v>26598</v>
      </c>
      <c r="Y463" s="21"/>
      <c r="Z463" s="20"/>
      <c r="AA463" s="20"/>
      <c r="AB463" s="20"/>
    </row>
    <row r="464" spans="1:28" s="19" customFormat="1" ht="15" customHeight="1" x14ac:dyDescent="0.3">
      <c r="A464" s="198">
        <f t="shared" si="159"/>
        <v>282</v>
      </c>
      <c r="B464" s="14" t="s">
        <v>488</v>
      </c>
      <c r="C464" s="199">
        <f t="shared" si="158"/>
        <v>5706976</v>
      </c>
      <c r="D464" s="199"/>
      <c r="E464" s="197"/>
      <c r="F464" s="197"/>
      <c r="G464" s="197"/>
      <c r="H464" s="197"/>
      <c r="I464" s="197"/>
      <c r="J464" s="197"/>
      <c r="K464" s="197"/>
      <c r="L464" s="197"/>
      <c r="M464" s="197"/>
      <c r="N464" s="116"/>
      <c r="O464" s="116"/>
      <c r="P464" s="116">
        <v>812</v>
      </c>
      <c r="Q464" s="199">
        <v>5684000</v>
      </c>
      <c r="R464" s="197"/>
      <c r="S464" s="197"/>
      <c r="T464" s="197"/>
      <c r="U464" s="197"/>
      <c r="V464" s="197"/>
      <c r="W464" s="197"/>
      <c r="X464" s="197">
        <v>22976</v>
      </c>
      <c r="Y464" s="21"/>
      <c r="Z464" s="20"/>
      <c r="AA464" s="20"/>
      <c r="AB464" s="20"/>
    </row>
    <row r="465" spans="1:28" s="19" customFormat="1" ht="15" customHeight="1" x14ac:dyDescent="0.3">
      <c r="A465" s="198">
        <f t="shared" si="159"/>
        <v>283</v>
      </c>
      <c r="B465" s="14" t="s">
        <v>489</v>
      </c>
      <c r="C465" s="199">
        <f>D465+K465+M465+O465+Q465+S465+U465+V465+W465+X465</f>
        <v>3786161</v>
      </c>
      <c r="D465" s="199"/>
      <c r="E465" s="196"/>
      <c r="F465" s="196"/>
      <c r="G465" s="196"/>
      <c r="H465" s="197"/>
      <c r="I465" s="197"/>
      <c r="J465" s="197"/>
      <c r="K465" s="197"/>
      <c r="L465" s="116">
        <v>756</v>
      </c>
      <c r="M465" s="199">
        <v>3780000</v>
      </c>
      <c r="N465" s="196"/>
      <c r="O465" s="196"/>
      <c r="P465" s="196"/>
      <c r="Q465" s="196"/>
      <c r="R465" s="197"/>
      <c r="S465" s="197"/>
      <c r="T465" s="197"/>
      <c r="U465" s="197"/>
      <c r="V465" s="197"/>
      <c r="W465" s="196"/>
      <c r="X465" s="197">
        <v>6161</v>
      </c>
      <c r="Y465" s="21"/>
      <c r="Z465" s="20"/>
    </row>
    <row r="466" spans="1:28" s="19" customFormat="1" ht="15" customHeight="1" x14ac:dyDescent="0.3">
      <c r="A466" s="305" t="s">
        <v>18</v>
      </c>
      <c r="B466" s="306"/>
      <c r="C466" s="197">
        <f>SUM(C459:C465)</f>
        <v>35030755</v>
      </c>
      <c r="D466" s="197"/>
      <c r="E466" s="197"/>
      <c r="F466" s="197"/>
      <c r="G466" s="197"/>
      <c r="H466" s="197"/>
      <c r="I466" s="197"/>
      <c r="J466" s="197"/>
      <c r="K466" s="197"/>
      <c r="L466" s="197">
        <f t="shared" ref="L466:X466" si="160">SUM(L459:L465)</f>
        <v>756</v>
      </c>
      <c r="M466" s="197">
        <f t="shared" si="160"/>
        <v>3780000</v>
      </c>
      <c r="N466" s="197">
        <f t="shared" si="160"/>
        <v>760</v>
      </c>
      <c r="O466" s="197">
        <f t="shared" si="160"/>
        <v>1400000</v>
      </c>
      <c r="P466" s="197">
        <f t="shared" si="160"/>
        <v>4024</v>
      </c>
      <c r="Q466" s="197">
        <f t="shared" si="160"/>
        <v>28168000</v>
      </c>
      <c r="R466" s="197"/>
      <c r="S466" s="197"/>
      <c r="T466" s="197"/>
      <c r="U466" s="197"/>
      <c r="V466" s="197"/>
      <c r="W466" s="197">
        <f t="shared" si="160"/>
        <v>1463348</v>
      </c>
      <c r="X466" s="197">
        <f t="shared" si="160"/>
        <v>219407</v>
      </c>
      <c r="Y466" s="21"/>
      <c r="Z466" s="20"/>
      <c r="AA466" s="20"/>
      <c r="AB466" s="20"/>
    </row>
    <row r="467" spans="1:28" s="19" customFormat="1" ht="15" customHeight="1" x14ac:dyDescent="0.3">
      <c r="A467" s="258" t="s">
        <v>98</v>
      </c>
      <c r="B467" s="259"/>
      <c r="C467" s="260"/>
      <c r="D467" s="283"/>
      <c r="E467" s="284"/>
      <c r="F467" s="284"/>
      <c r="G467" s="284"/>
      <c r="H467" s="284"/>
      <c r="I467" s="284"/>
      <c r="J467" s="284"/>
      <c r="K467" s="284"/>
      <c r="L467" s="284"/>
      <c r="M467" s="284"/>
      <c r="N467" s="284"/>
      <c r="O467" s="284"/>
      <c r="P467" s="284"/>
      <c r="Q467" s="284"/>
      <c r="R467" s="284"/>
      <c r="S467" s="284"/>
      <c r="T467" s="284"/>
      <c r="U467" s="284"/>
      <c r="V467" s="284"/>
      <c r="W467" s="284"/>
      <c r="X467" s="285"/>
      <c r="Y467" s="21"/>
      <c r="Z467" s="20"/>
    </row>
    <row r="468" spans="1:28" s="19" customFormat="1" ht="15" customHeight="1" x14ac:dyDescent="0.3">
      <c r="A468" s="198">
        <f>A465+1</f>
        <v>284</v>
      </c>
      <c r="B468" s="117" t="s">
        <v>490</v>
      </c>
      <c r="C468" s="199">
        <f t="shared" ref="C468:C469" si="161">D468+K468+M468+O468+Q468+S468+U468+V468+W468+X468</f>
        <v>2977892</v>
      </c>
      <c r="D468" s="199"/>
      <c r="E468" s="196"/>
      <c r="F468" s="197"/>
      <c r="G468" s="196"/>
      <c r="H468" s="197"/>
      <c r="I468" s="196"/>
      <c r="J468" s="196"/>
      <c r="K468" s="196"/>
      <c r="L468" s="116">
        <v>514</v>
      </c>
      <c r="M468" s="199">
        <v>2570000</v>
      </c>
      <c r="N468" s="116"/>
      <c r="O468" s="116"/>
      <c r="P468" s="116"/>
      <c r="Q468" s="116"/>
      <c r="R468" s="116"/>
      <c r="S468" s="116"/>
      <c r="T468" s="196"/>
      <c r="U468" s="196"/>
      <c r="V468" s="197"/>
      <c r="W468" s="199">
        <v>382049</v>
      </c>
      <c r="X468" s="199">
        <v>25843</v>
      </c>
      <c r="Y468" s="21"/>
      <c r="Z468" s="20"/>
    </row>
    <row r="469" spans="1:28" s="19" customFormat="1" ht="15" customHeight="1" x14ac:dyDescent="0.3">
      <c r="A469" s="198">
        <f>A468+1</f>
        <v>285</v>
      </c>
      <c r="B469" s="117" t="s">
        <v>99</v>
      </c>
      <c r="C469" s="199">
        <f t="shared" si="161"/>
        <v>14484870</v>
      </c>
      <c r="D469" s="199"/>
      <c r="E469" s="196"/>
      <c r="F469" s="197"/>
      <c r="G469" s="197"/>
      <c r="H469" s="197"/>
      <c r="I469" s="197"/>
      <c r="J469" s="196"/>
      <c r="K469" s="196"/>
      <c r="L469" s="116">
        <v>2856</v>
      </c>
      <c r="M469" s="199">
        <v>14280000</v>
      </c>
      <c r="N469" s="116"/>
      <c r="O469" s="116"/>
      <c r="P469" s="116"/>
      <c r="Q469" s="116"/>
      <c r="R469" s="116"/>
      <c r="S469" s="116"/>
      <c r="T469" s="196"/>
      <c r="U469" s="196"/>
      <c r="V469" s="197"/>
      <c r="W469" s="199">
        <v>172482</v>
      </c>
      <c r="X469" s="199">
        <v>32388</v>
      </c>
      <c r="Y469" s="21"/>
      <c r="Z469" s="20"/>
    </row>
    <row r="470" spans="1:28" s="19" customFormat="1" ht="15" customHeight="1" x14ac:dyDescent="0.3">
      <c r="A470" s="305" t="s">
        <v>18</v>
      </c>
      <c r="B470" s="306"/>
      <c r="C470" s="197">
        <f t="shared" ref="C470:X470" si="162">SUM(C468:C469)</f>
        <v>17462762</v>
      </c>
      <c r="D470" s="197"/>
      <c r="E470" s="197"/>
      <c r="F470" s="197"/>
      <c r="G470" s="197"/>
      <c r="H470" s="197"/>
      <c r="I470" s="197"/>
      <c r="J470" s="197"/>
      <c r="K470" s="197"/>
      <c r="L470" s="197">
        <f t="shared" si="162"/>
        <v>3370</v>
      </c>
      <c r="M470" s="197">
        <f t="shared" si="162"/>
        <v>16850000</v>
      </c>
      <c r="N470" s="197"/>
      <c r="O470" s="197"/>
      <c r="P470" s="197"/>
      <c r="Q470" s="197"/>
      <c r="R470" s="197"/>
      <c r="S470" s="197"/>
      <c r="T470" s="197"/>
      <c r="U470" s="197"/>
      <c r="V470" s="197"/>
      <c r="W470" s="197">
        <f t="shared" si="162"/>
        <v>554531</v>
      </c>
      <c r="X470" s="197">
        <f t="shared" si="162"/>
        <v>58231</v>
      </c>
      <c r="Y470" s="21"/>
      <c r="Z470" s="20"/>
      <c r="AA470" s="20"/>
      <c r="AB470" s="20"/>
    </row>
    <row r="471" spans="1:28" s="19" customFormat="1" ht="15" customHeight="1" x14ac:dyDescent="0.3">
      <c r="A471" s="258" t="s">
        <v>100</v>
      </c>
      <c r="B471" s="260"/>
      <c r="C471" s="196">
        <f>SUM(C470,C445,C466,C457,C454,C442)</f>
        <v>85764413</v>
      </c>
      <c r="D471" s="196"/>
      <c r="E471" s="196"/>
      <c r="F471" s="196"/>
      <c r="G471" s="196"/>
      <c r="H471" s="196"/>
      <c r="I471" s="196"/>
      <c r="J471" s="196"/>
      <c r="K471" s="196"/>
      <c r="L471" s="196">
        <f t="shared" ref="L471:Q471" si="163">SUM(L470,L445,L466,L457,L454,L442)</f>
        <v>10316.9</v>
      </c>
      <c r="M471" s="196">
        <f t="shared" si="163"/>
        <v>47498942</v>
      </c>
      <c r="N471" s="196">
        <f t="shared" si="163"/>
        <v>760</v>
      </c>
      <c r="O471" s="196">
        <f t="shared" si="163"/>
        <v>1400000</v>
      </c>
      <c r="P471" s="196">
        <f t="shared" si="163"/>
        <v>4504</v>
      </c>
      <c r="Q471" s="196">
        <f t="shared" si="163"/>
        <v>31528000</v>
      </c>
      <c r="R471" s="196"/>
      <c r="S471" s="196"/>
      <c r="T471" s="196"/>
      <c r="U471" s="196"/>
      <c r="V471" s="196"/>
      <c r="W471" s="196">
        <f>SUM(W470,W445,W466,W457,W454,W442)</f>
        <v>4808204</v>
      </c>
      <c r="X471" s="196">
        <f>SUM(X470,X445,X466,X457,X454,X442)</f>
        <v>529267</v>
      </c>
      <c r="Y471" s="21"/>
      <c r="Z471" s="20"/>
      <c r="AA471" s="20"/>
      <c r="AB471" s="20"/>
    </row>
    <row r="472" spans="1:28" s="19" customFormat="1" ht="15.75" customHeight="1" x14ac:dyDescent="0.3">
      <c r="A472" s="307" t="s">
        <v>101</v>
      </c>
      <c r="B472" s="308"/>
      <c r="C472" s="308"/>
      <c r="D472" s="308"/>
      <c r="E472" s="308"/>
      <c r="F472" s="308"/>
      <c r="G472" s="308"/>
      <c r="H472" s="308"/>
      <c r="I472" s="308"/>
      <c r="J472" s="308"/>
      <c r="K472" s="308"/>
      <c r="L472" s="308"/>
      <c r="M472" s="308"/>
      <c r="N472" s="308"/>
      <c r="O472" s="308"/>
      <c r="P472" s="308"/>
      <c r="Q472" s="308"/>
      <c r="R472" s="308"/>
      <c r="S472" s="308"/>
      <c r="T472" s="308"/>
      <c r="U472" s="308"/>
      <c r="V472" s="308"/>
      <c r="W472" s="308"/>
      <c r="X472" s="309"/>
      <c r="Y472" s="21"/>
      <c r="Z472" s="20"/>
    </row>
    <row r="473" spans="1:28" s="19" customFormat="1" ht="12.75" customHeight="1" x14ac:dyDescent="0.3">
      <c r="A473" s="310" t="s">
        <v>102</v>
      </c>
      <c r="B473" s="312"/>
      <c r="C473" s="311"/>
      <c r="D473" s="283"/>
      <c r="E473" s="284"/>
      <c r="F473" s="284"/>
      <c r="G473" s="284"/>
      <c r="H473" s="284"/>
      <c r="I473" s="284"/>
      <c r="J473" s="284"/>
      <c r="K473" s="284"/>
      <c r="L473" s="284"/>
      <c r="M473" s="284"/>
      <c r="N473" s="284"/>
      <c r="O473" s="284"/>
      <c r="P473" s="284"/>
      <c r="Q473" s="284"/>
      <c r="R473" s="284"/>
      <c r="S473" s="284"/>
      <c r="T473" s="284"/>
      <c r="U473" s="284"/>
      <c r="V473" s="284"/>
      <c r="W473" s="284"/>
      <c r="X473" s="285"/>
      <c r="Y473" s="21"/>
      <c r="Z473" s="20"/>
    </row>
    <row r="474" spans="1:28" s="19" customFormat="1" ht="12.75" customHeight="1" x14ac:dyDescent="0.25">
      <c r="A474" s="131">
        <f>A469+1</f>
        <v>286</v>
      </c>
      <c r="B474" s="22" t="s">
        <v>103</v>
      </c>
      <c r="C474" s="199">
        <f t="shared" ref="C474" si="164">D474+K474+M474+O474+Q474+S474+U474+V474+W474+X474</f>
        <v>538922</v>
      </c>
      <c r="D474" s="199"/>
      <c r="E474" s="132"/>
      <c r="F474" s="132"/>
      <c r="G474" s="132"/>
      <c r="H474" s="132"/>
      <c r="I474" s="132"/>
      <c r="J474" s="132"/>
      <c r="K474" s="132"/>
      <c r="L474" s="132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>
        <v>538922</v>
      </c>
      <c r="X474" s="27"/>
      <c r="Y474" s="21"/>
      <c r="Z474" s="20"/>
    </row>
    <row r="475" spans="1:28" s="19" customFormat="1" ht="12.75" customHeight="1" x14ac:dyDescent="0.3">
      <c r="A475" s="305" t="s">
        <v>18</v>
      </c>
      <c r="B475" s="306"/>
      <c r="C475" s="27">
        <f>C474</f>
        <v>538922</v>
      </c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>
        <f>W474</f>
        <v>538922</v>
      </c>
      <c r="X475" s="27"/>
      <c r="Y475" s="21"/>
      <c r="Z475" s="20"/>
      <c r="AA475" s="20"/>
      <c r="AB475" s="20"/>
    </row>
    <row r="476" spans="1:28" s="19" customFormat="1" ht="12.75" customHeight="1" x14ac:dyDescent="0.3">
      <c r="A476" s="310" t="s">
        <v>104</v>
      </c>
      <c r="B476" s="312"/>
      <c r="C476" s="311"/>
      <c r="D476" s="283"/>
      <c r="E476" s="284"/>
      <c r="F476" s="284"/>
      <c r="G476" s="284"/>
      <c r="H476" s="284"/>
      <c r="I476" s="284"/>
      <c r="J476" s="284"/>
      <c r="K476" s="284"/>
      <c r="L476" s="284"/>
      <c r="M476" s="284"/>
      <c r="N476" s="284"/>
      <c r="O476" s="284"/>
      <c r="P476" s="284"/>
      <c r="Q476" s="284"/>
      <c r="R476" s="284"/>
      <c r="S476" s="284"/>
      <c r="T476" s="284"/>
      <c r="U476" s="284"/>
      <c r="V476" s="284"/>
      <c r="W476" s="284"/>
      <c r="X476" s="285"/>
      <c r="Y476" s="21"/>
      <c r="Z476" s="20"/>
    </row>
    <row r="477" spans="1:28" s="19" customFormat="1" ht="12.75" customHeight="1" x14ac:dyDescent="0.25">
      <c r="A477" s="131">
        <f>A474+1</f>
        <v>287</v>
      </c>
      <c r="B477" s="22" t="s">
        <v>491</v>
      </c>
      <c r="C477" s="199">
        <f>D477+K477+M477+O477+Q477+S477+U477+V477+W477+X477</f>
        <v>1735683</v>
      </c>
      <c r="D477" s="199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>
        <v>1735683</v>
      </c>
      <c r="X477" s="27"/>
      <c r="Y477" s="21"/>
      <c r="Z477" s="20"/>
    </row>
    <row r="478" spans="1:28" s="19" customFormat="1" ht="12.75" customHeight="1" x14ac:dyDescent="0.25">
      <c r="A478" s="131">
        <f>A477+1</f>
        <v>288</v>
      </c>
      <c r="B478" s="22" t="s">
        <v>492</v>
      </c>
      <c r="C478" s="199">
        <f>D478+K478+M478+O478+Q478+S478+U478+V478+W478+X478</f>
        <v>1735683</v>
      </c>
      <c r="D478" s="199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>
        <v>1735683</v>
      </c>
      <c r="X478" s="27"/>
      <c r="Y478" s="21"/>
      <c r="Z478" s="20"/>
    </row>
    <row r="479" spans="1:28" s="19" customFormat="1" ht="12.75" customHeight="1" x14ac:dyDescent="0.25">
      <c r="A479" s="131">
        <f t="shared" ref="A479:A480" si="165">A478+1</f>
        <v>289</v>
      </c>
      <c r="B479" s="22" t="s">
        <v>493</v>
      </c>
      <c r="C479" s="199">
        <f>D479+K479+M479+O479+Q479+S479+U479+V479+W479+X479</f>
        <v>488511</v>
      </c>
      <c r="D479" s="199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>
        <v>488511</v>
      </c>
      <c r="X479" s="27"/>
      <c r="Y479" s="21"/>
      <c r="Z479" s="20"/>
    </row>
    <row r="480" spans="1:28" s="19" customFormat="1" ht="12.75" customHeight="1" x14ac:dyDescent="0.25">
      <c r="A480" s="131">
        <f t="shared" si="165"/>
        <v>290</v>
      </c>
      <c r="B480" s="22" t="s">
        <v>494</v>
      </c>
      <c r="C480" s="199">
        <f>D480+K480+M480+O480+Q480+S480+U480+V480+W480+X480</f>
        <v>488511</v>
      </c>
      <c r="D480" s="199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>
        <v>488511</v>
      </c>
      <c r="X480" s="27"/>
      <c r="Y480" s="21"/>
      <c r="Z480" s="20"/>
    </row>
    <row r="481" spans="1:28" s="19" customFormat="1" ht="12.75" customHeight="1" x14ac:dyDescent="0.3">
      <c r="A481" s="305" t="s">
        <v>18</v>
      </c>
      <c r="B481" s="306"/>
      <c r="C481" s="27">
        <f>SUM(C477:C480)</f>
        <v>4448388</v>
      </c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>
        <f t="shared" ref="W481" si="166">SUM(W477:W480)</f>
        <v>4448388</v>
      </c>
      <c r="X481" s="27"/>
      <c r="Y481" s="21"/>
      <c r="Z481" s="20"/>
      <c r="AA481" s="20"/>
      <c r="AB481" s="20"/>
    </row>
    <row r="482" spans="1:28" s="19" customFormat="1" ht="12.75" customHeight="1" x14ac:dyDescent="0.3">
      <c r="A482" s="310" t="s">
        <v>105</v>
      </c>
      <c r="B482" s="312"/>
      <c r="C482" s="311"/>
      <c r="D482" s="283"/>
      <c r="E482" s="284"/>
      <c r="F482" s="284"/>
      <c r="G482" s="284"/>
      <c r="H482" s="284"/>
      <c r="I482" s="284"/>
      <c r="J482" s="284"/>
      <c r="K482" s="284"/>
      <c r="L482" s="284"/>
      <c r="M482" s="284"/>
      <c r="N482" s="284"/>
      <c r="O482" s="284"/>
      <c r="P482" s="284"/>
      <c r="Q482" s="284"/>
      <c r="R482" s="284"/>
      <c r="S482" s="284"/>
      <c r="T482" s="284"/>
      <c r="U482" s="284"/>
      <c r="V482" s="284"/>
      <c r="W482" s="284"/>
      <c r="X482" s="285"/>
      <c r="Y482" s="21"/>
      <c r="Z482" s="20"/>
    </row>
    <row r="483" spans="1:28" s="19" customFormat="1" x14ac:dyDescent="0.3">
      <c r="A483" s="115">
        <f>A480+1</f>
        <v>291</v>
      </c>
      <c r="B483" s="14" t="s">
        <v>495</v>
      </c>
      <c r="C483" s="199">
        <f t="shared" ref="C483:C493" si="167">D483+K483+M483+O483+Q483+S483+U483+V483+W483+X483</f>
        <v>5882737</v>
      </c>
      <c r="D483" s="199"/>
      <c r="E483" s="197"/>
      <c r="F483" s="197"/>
      <c r="G483" s="197"/>
      <c r="H483" s="197"/>
      <c r="I483" s="197"/>
      <c r="J483" s="197"/>
      <c r="K483" s="197"/>
      <c r="L483" s="199">
        <v>1092</v>
      </c>
      <c r="M483" s="199">
        <v>5460000</v>
      </c>
      <c r="N483" s="199"/>
      <c r="O483" s="199"/>
      <c r="P483" s="199"/>
      <c r="Q483" s="199"/>
      <c r="R483" s="27"/>
      <c r="S483" s="197"/>
      <c r="T483" s="27"/>
      <c r="U483" s="27"/>
      <c r="V483" s="132"/>
      <c r="W483" s="197">
        <v>380120</v>
      </c>
      <c r="X483" s="197">
        <v>42617</v>
      </c>
      <c r="Y483" s="21"/>
      <c r="Z483" s="20"/>
      <c r="AA483" s="20"/>
      <c r="AB483" s="20"/>
    </row>
    <row r="484" spans="1:28" s="19" customFormat="1" x14ac:dyDescent="0.3">
      <c r="A484" s="115">
        <f>A483+1</f>
        <v>292</v>
      </c>
      <c r="B484" s="14" t="s">
        <v>496</v>
      </c>
      <c r="C484" s="199">
        <f t="shared" si="167"/>
        <v>14179502</v>
      </c>
      <c r="D484" s="199"/>
      <c r="E484" s="197"/>
      <c r="F484" s="197"/>
      <c r="G484" s="197"/>
      <c r="H484" s="197"/>
      <c r="I484" s="197"/>
      <c r="J484" s="197"/>
      <c r="K484" s="197"/>
      <c r="L484" s="199">
        <v>1092</v>
      </c>
      <c r="M484" s="199">
        <v>5460000</v>
      </c>
      <c r="N484" s="199"/>
      <c r="O484" s="199"/>
      <c r="P484" s="199">
        <v>1185</v>
      </c>
      <c r="Q484" s="199">
        <v>8295000</v>
      </c>
      <c r="R484" s="27"/>
      <c r="S484" s="197"/>
      <c r="T484" s="27"/>
      <c r="U484" s="27"/>
      <c r="V484" s="132"/>
      <c r="W484" s="197">
        <v>380120</v>
      </c>
      <c r="X484" s="197">
        <v>44382</v>
      </c>
      <c r="Y484" s="21"/>
      <c r="Z484" s="20"/>
      <c r="AA484" s="20"/>
      <c r="AB484" s="20"/>
    </row>
    <row r="485" spans="1:28" s="19" customFormat="1" ht="12.75" customHeight="1" x14ac:dyDescent="0.3">
      <c r="A485" s="115">
        <f t="shared" ref="A485:A493" si="168">A484+1</f>
        <v>293</v>
      </c>
      <c r="B485" s="14" t="s">
        <v>504</v>
      </c>
      <c r="C485" s="199">
        <f>D485+K485+M485+O485+Q485+S485+U485+V485+W485+X485</f>
        <v>1581996</v>
      </c>
      <c r="D485" s="199"/>
      <c r="E485" s="197"/>
      <c r="F485" s="197"/>
      <c r="G485" s="197"/>
      <c r="H485" s="197"/>
      <c r="I485" s="197"/>
      <c r="J485" s="197"/>
      <c r="K485" s="197"/>
      <c r="L485" s="199"/>
      <c r="M485" s="199"/>
      <c r="N485" s="199"/>
      <c r="O485" s="199"/>
      <c r="P485" s="199"/>
      <c r="Q485" s="199"/>
      <c r="R485" s="27"/>
      <c r="S485" s="27"/>
      <c r="T485" s="27"/>
      <c r="U485" s="27"/>
      <c r="V485" s="132"/>
      <c r="W485" s="197">
        <v>1581996</v>
      </c>
      <c r="X485" s="197"/>
      <c r="Y485" s="21"/>
      <c r="Z485" s="20"/>
    </row>
    <row r="486" spans="1:28" s="19" customFormat="1" ht="19.5" customHeight="1" x14ac:dyDescent="0.3">
      <c r="A486" s="115">
        <f t="shared" si="168"/>
        <v>294</v>
      </c>
      <c r="B486" s="14" t="s">
        <v>505</v>
      </c>
      <c r="C486" s="199">
        <f>D486+K486+M486+O486+Q486+S486+U486+V486+W486+X486</f>
        <v>3032613</v>
      </c>
      <c r="D486" s="199"/>
      <c r="E486" s="197"/>
      <c r="F486" s="197"/>
      <c r="G486" s="197"/>
      <c r="H486" s="197"/>
      <c r="I486" s="197"/>
      <c r="J486" s="197"/>
      <c r="K486" s="197"/>
      <c r="L486" s="199">
        <v>605</v>
      </c>
      <c r="M486" s="199">
        <f>L486*5000</f>
        <v>3025000</v>
      </c>
      <c r="N486" s="199"/>
      <c r="O486" s="199"/>
      <c r="P486" s="199"/>
      <c r="Q486" s="199"/>
      <c r="R486" s="27"/>
      <c r="S486" s="27"/>
      <c r="T486" s="27"/>
      <c r="U486" s="27"/>
      <c r="V486" s="132"/>
      <c r="W486" s="197"/>
      <c r="X486" s="197">
        <v>7613</v>
      </c>
      <c r="Y486" s="21"/>
      <c r="Z486" s="20"/>
    </row>
    <row r="487" spans="1:28" s="19" customFormat="1" x14ac:dyDescent="0.3">
      <c r="A487" s="115">
        <f t="shared" si="168"/>
        <v>295</v>
      </c>
      <c r="B487" s="14" t="s">
        <v>497</v>
      </c>
      <c r="C487" s="199">
        <f t="shared" si="167"/>
        <v>14179572</v>
      </c>
      <c r="D487" s="199"/>
      <c r="E487" s="197"/>
      <c r="F487" s="197"/>
      <c r="G487" s="197"/>
      <c r="H487" s="197"/>
      <c r="I487" s="197"/>
      <c r="J487" s="197"/>
      <c r="K487" s="197"/>
      <c r="L487" s="199">
        <v>1092</v>
      </c>
      <c r="M487" s="199">
        <v>5460000</v>
      </c>
      <c r="N487" s="199"/>
      <c r="O487" s="199"/>
      <c r="P487" s="199">
        <v>1185</v>
      </c>
      <c r="Q487" s="199">
        <v>8295000</v>
      </c>
      <c r="R487" s="27"/>
      <c r="S487" s="197"/>
      <c r="T487" s="27"/>
      <c r="U487" s="27"/>
      <c r="V487" s="132"/>
      <c r="W487" s="197">
        <v>380120</v>
      </c>
      <c r="X487" s="197">
        <v>44452</v>
      </c>
      <c r="Y487" s="21"/>
      <c r="Z487" s="20"/>
      <c r="AA487" s="20"/>
      <c r="AB487" s="20"/>
    </row>
    <row r="488" spans="1:28" s="19" customFormat="1" x14ac:dyDescent="0.3">
      <c r="A488" s="115">
        <f t="shared" si="168"/>
        <v>296</v>
      </c>
      <c r="B488" s="14" t="s">
        <v>498</v>
      </c>
      <c r="C488" s="199">
        <f t="shared" si="167"/>
        <v>5394551</v>
      </c>
      <c r="D488" s="199"/>
      <c r="E488" s="197"/>
      <c r="F488" s="197"/>
      <c r="G488" s="197"/>
      <c r="H488" s="197"/>
      <c r="I488" s="197"/>
      <c r="J488" s="197"/>
      <c r="K488" s="197"/>
      <c r="L488" s="199">
        <v>994</v>
      </c>
      <c r="M488" s="199">
        <v>4970000</v>
      </c>
      <c r="N488" s="199"/>
      <c r="O488" s="197"/>
      <c r="P488" s="199"/>
      <c r="Q488" s="199"/>
      <c r="R488" s="27"/>
      <c r="S488" s="197"/>
      <c r="T488" s="27"/>
      <c r="U488" s="27"/>
      <c r="V488" s="132"/>
      <c r="W488" s="197">
        <v>386099</v>
      </c>
      <c r="X488" s="197">
        <v>38452</v>
      </c>
      <c r="Y488" s="21"/>
      <c r="Z488" s="20"/>
      <c r="AA488" s="20"/>
      <c r="AB488" s="20"/>
    </row>
    <row r="489" spans="1:28" s="19" customFormat="1" x14ac:dyDescent="0.3">
      <c r="A489" s="115">
        <f t="shared" si="168"/>
        <v>297</v>
      </c>
      <c r="B489" s="14" t="s">
        <v>499</v>
      </c>
      <c r="C489" s="199">
        <f t="shared" si="167"/>
        <v>12148040</v>
      </c>
      <c r="D489" s="199"/>
      <c r="E489" s="197"/>
      <c r="F489" s="197"/>
      <c r="G489" s="197"/>
      <c r="H489" s="197"/>
      <c r="I489" s="197"/>
      <c r="J489" s="197"/>
      <c r="K489" s="197"/>
      <c r="L489" s="199">
        <v>994</v>
      </c>
      <c r="M489" s="199">
        <v>4970000</v>
      </c>
      <c r="N489" s="199"/>
      <c r="O489" s="197"/>
      <c r="P489" s="199">
        <v>965</v>
      </c>
      <c r="Q489" s="199">
        <v>6755000</v>
      </c>
      <c r="R489" s="27"/>
      <c r="S489" s="197"/>
      <c r="T489" s="27"/>
      <c r="U489" s="27"/>
      <c r="V489" s="132"/>
      <c r="W489" s="197">
        <v>386099</v>
      </c>
      <c r="X489" s="197">
        <v>36941</v>
      </c>
      <c r="Y489" s="21"/>
      <c r="Z489" s="20"/>
      <c r="AA489" s="20"/>
      <c r="AB489" s="20"/>
    </row>
    <row r="490" spans="1:28" s="19" customFormat="1" ht="17.25" customHeight="1" x14ac:dyDescent="0.3">
      <c r="A490" s="115">
        <f t="shared" si="168"/>
        <v>298</v>
      </c>
      <c r="B490" s="14" t="s">
        <v>500</v>
      </c>
      <c r="C490" s="199">
        <f t="shared" si="167"/>
        <v>4990867</v>
      </c>
      <c r="D490" s="199"/>
      <c r="E490" s="197"/>
      <c r="F490" s="197"/>
      <c r="G490" s="197"/>
      <c r="H490" s="197"/>
      <c r="I490" s="197"/>
      <c r="J490" s="130">
        <v>1</v>
      </c>
      <c r="K490" s="129">
        <v>2232466</v>
      </c>
      <c r="L490" s="199"/>
      <c r="M490" s="199"/>
      <c r="N490" s="199"/>
      <c r="O490" s="199"/>
      <c r="P490" s="199"/>
      <c r="Q490" s="199"/>
      <c r="R490" s="27"/>
      <c r="S490" s="197"/>
      <c r="T490" s="27"/>
      <c r="U490" s="27"/>
      <c r="V490" s="132"/>
      <c r="W490" s="197">
        <v>2616772</v>
      </c>
      <c r="X490" s="197">
        <v>141629</v>
      </c>
      <c r="Y490" s="21"/>
      <c r="Z490" s="20"/>
    </row>
    <row r="491" spans="1:28" s="19" customFormat="1" x14ac:dyDescent="0.3">
      <c r="A491" s="115">
        <f t="shared" si="168"/>
        <v>299</v>
      </c>
      <c r="B491" s="14" t="s">
        <v>501</v>
      </c>
      <c r="C491" s="199">
        <f t="shared" si="167"/>
        <v>7973453</v>
      </c>
      <c r="D491" s="199"/>
      <c r="E491" s="197"/>
      <c r="F491" s="197"/>
      <c r="G491" s="197"/>
      <c r="H491" s="197"/>
      <c r="I491" s="197"/>
      <c r="J491" s="198"/>
      <c r="K491" s="197"/>
      <c r="L491" s="199">
        <v>595</v>
      </c>
      <c r="M491" s="199">
        <v>2975000</v>
      </c>
      <c r="N491" s="199"/>
      <c r="O491" s="199"/>
      <c r="P491" s="199">
        <v>658</v>
      </c>
      <c r="Q491" s="199">
        <v>4606000</v>
      </c>
      <c r="R491" s="27"/>
      <c r="S491" s="197"/>
      <c r="T491" s="27"/>
      <c r="U491" s="27"/>
      <c r="V491" s="132"/>
      <c r="W491" s="197">
        <v>355600</v>
      </c>
      <c r="X491" s="197">
        <v>36853</v>
      </c>
      <c r="Y491" s="21"/>
      <c r="Z491" s="20"/>
      <c r="AA491" s="20"/>
      <c r="AB491" s="20"/>
    </row>
    <row r="492" spans="1:28" s="19" customFormat="1" ht="12.75" customHeight="1" x14ac:dyDescent="0.3">
      <c r="A492" s="115">
        <f t="shared" si="168"/>
        <v>300</v>
      </c>
      <c r="B492" s="14" t="s">
        <v>502</v>
      </c>
      <c r="C492" s="199">
        <f t="shared" si="167"/>
        <v>3839379</v>
      </c>
      <c r="D492" s="199"/>
      <c r="E492" s="197"/>
      <c r="F492" s="197"/>
      <c r="G492" s="197"/>
      <c r="H492" s="197"/>
      <c r="I492" s="197"/>
      <c r="J492" s="198"/>
      <c r="K492" s="197"/>
      <c r="L492" s="199">
        <v>625</v>
      </c>
      <c r="M492" s="199">
        <v>3125000</v>
      </c>
      <c r="N492" s="199"/>
      <c r="O492" s="199"/>
      <c r="P492" s="199"/>
      <c r="Q492" s="199"/>
      <c r="R492" s="27"/>
      <c r="S492" s="197"/>
      <c r="T492" s="27"/>
      <c r="U492" s="27"/>
      <c r="V492" s="132"/>
      <c r="W492" s="197">
        <v>661439</v>
      </c>
      <c r="X492" s="197">
        <v>52940</v>
      </c>
      <c r="Y492" s="21"/>
      <c r="Z492" s="20"/>
    </row>
    <row r="493" spans="1:28" s="19" customFormat="1" x14ac:dyDescent="0.3">
      <c r="A493" s="115">
        <f t="shared" si="168"/>
        <v>301</v>
      </c>
      <c r="B493" s="14" t="s">
        <v>503</v>
      </c>
      <c r="C493" s="199">
        <f t="shared" si="167"/>
        <v>8216315</v>
      </c>
      <c r="D493" s="199"/>
      <c r="E493" s="197"/>
      <c r="F493" s="197"/>
      <c r="G493" s="197"/>
      <c r="H493" s="197"/>
      <c r="I493" s="197"/>
      <c r="J493" s="198"/>
      <c r="K493" s="197"/>
      <c r="L493" s="199">
        <v>625</v>
      </c>
      <c r="M493" s="199">
        <v>3125000</v>
      </c>
      <c r="N493" s="199"/>
      <c r="O493" s="199"/>
      <c r="P493" s="199">
        <v>700</v>
      </c>
      <c r="Q493" s="199">
        <v>4900000</v>
      </c>
      <c r="R493" s="27"/>
      <c r="S493" s="197"/>
      <c r="T493" s="27"/>
      <c r="U493" s="27"/>
      <c r="V493" s="132"/>
      <c r="W493" s="197">
        <v>161632</v>
      </c>
      <c r="X493" s="197">
        <v>29683</v>
      </c>
      <c r="Y493" s="21"/>
      <c r="Z493" s="20"/>
      <c r="AA493" s="20"/>
      <c r="AB493" s="20"/>
    </row>
    <row r="494" spans="1:28" s="19" customFormat="1" ht="12.75" customHeight="1" x14ac:dyDescent="0.3">
      <c r="A494" s="305" t="s">
        <v>18</v>
      </c>
      <c r="B494" s="306"/>
      <c r="C494" s="132">
        <f>SUM(C483:C493)</f>
        <v>81419025</v>
      </c>
      <c r="D494" s="132"/>
      <c r="E494" s="132"/>
      <c r="F494" s="132"/>
      <c r="G494" s="132"/>
      <c r="H494" s="132"/>
      <c r="I494" s="132"/>
      <c r="J494" s="115">
        <f t="shared" ref="J494:X494" si="169">SUM(J483:J493)</f>
        <v>1</v>
      </c>
      <c r="K494" s="132">
        <f t="shared" si="169"/>
        <v>2232466</v>
      </c>
      <c r="L494" s="132">
        <f t="shared" si="169"/>
        <v>7714</v>
      </c>
      <c r="M494" s="132">
        <f t="shared" si="169"/>
        <v>38570000</v>
      </c>
      <c r="N494" s="132"/>
      <c r="O494" s="132"/>
      <c r="P494" s="132">
        <f t="shared" si="169"/>
        <v>4693</v>
      </c>
      <c r="Q494" s="132">
        <f t="shared" si="169"/>
        <v>32851000</v>
      </c>
      <c r="R494" s="132"/>
      <c r="S494" s="132"/>
      <c r="T494" s="132"/>
      <c r="U494" s="132"/>
      <c r="V494" s="132"/>
      <c r="W494" s="132">
        <f t="shared" si="169"/>
        <v>7289997</v>
      </c>
      <c r="X494" s="132">
        <f t="shared" si="169"/>
        <v>475562</v>
      </c>
      <c r="Y494" s="21"/>
      <c r="Z494" s="20"/>
      <c r="AA494" s="20"/>
      <c r="AB494" s="20"/>
    </row>
    <row r="495" spans="1:28" s="19" customFormat="1" ht="12.75" customHeight="1" x14ac:dyDescent="0.3">
      <c r="A495" s="258" t="s">
        <v>106</v>
      </c>
      <c r="B495" s="260"/>
      <c r="C495" s="133">
        <f>C475+C481+C494</f>
        <v>86406335</v>
      </c>
      <c r="D495" s="133"/>
      <c r="E495" s="133"/>
      <c r="F495" s="133"/>
      <c r="G495" s="133"/>
      <c r="H495" s="133"/>
      <c r="I495" s="133"/>
      <c r="J495" s="159">
        <f>J475+J481+J494</f>
        <v>1</v>
      </c>
      <c r="K495" s="133">
        <f>K475+K481+K494</f>
        <v>2232466</v>
      </c>
      <c r="L495" s="133">
        <f>L475+L481+L494</f>
        <v>7714</v>
      </c>
      <c r="M495" s="133">
        <f>M475+M481+M494</f>
        <v>38570000</v>
      </c>
      <c r="N495" s="133"/>
      <c r="O495" s="133"/>
      <c r="P495" s="133">
        <f>P475+P481+P494</f>
        <v>4693</v>
      </c>
      <c r="Q495" s="133">
        <f>Q475+Q481+Q494</f>
        <v>32851000</v>
      </c>
      <c r="R495" s="133"/>
      <c r="S495" s="133"/>
      <c r="T495" s="133"/>
      <c r="U495" s="133"/>
      <c r="V495" s="133"/>
      <c r="W495" s="133">
        <f>W475+W481+W494</f>
        <v>12277307</v>
      </c>
      <c r="X495" s="133">
        <f>X475+X481+X494</f>
        <v>475562</v>
      </c>
      <c r="Y495" s="21"/>
      <c r="Z495" s="20"/>
      <c r="AA495" s="20"/>
      <c r="AB495" s="20"/>
    </row>
    <row r="496" spans="1:28" s="19" customFormat="1" ht="12.75" customHeight="1" x14ac:dyDescent="0.3">
      <c r="A496" s="307" t="s">
        <v>107</v>
      </c>
      <c r="B496" s="308"/>
      <c r="C496" s="308"/>
      <c r="D496" s="308"/>
      <c r="E496" s="308"/>
      <c r="F496" s="308"/>
      <c r="G496" s="308"/>
      <c r="H496" s="308"/>
      <c r="I496" s="308"/>
      <c r="J496" s="308"/>
      <c r="K496" s="308"/>
      <c r="L496" s="308"/>
      <c r="M496" s="308"/>
      <c r="N496" s="308"/>
      <c r="O496" s="308"/>
      <c r="P496" s="308"/>
      <c r="Q496" s="308"/>
      <c r="R496" s="308"/>
      <c r="S496" s="308"/>
      <c r="T496" s="308"/>
      <c r="U496" s="308"/>
      <c r="V496" s="308"/>
      <c r="W496" s="308"/>
      <c r="X496" s="309"/>
      <c r="Y496" s="21"/>
      <c r="Z496" s="20"/>
    </row>
    <row r="497" spans="1:28" s="19" customFormat="1" ht="12.75" customHeight="1" x14ac:dyDescent="0.3">
      <c r="A497" s="131">
        <f>A493+1</f>
        <v>302</v>
      </c>
      <c r="B497" s="14" t="s">
        <v>506</v>
      </c>
      <c r="C497" s="199">
        <f t="shared" ref="C497:C506" si="170">D497+K497+M497+O497+Q497+S497+U497+V497+W497+X497</f>
        <v>5752983</v>
      </c>
      <c r="D497" s="199"/>
      <c r="E497" s="199"/>
      <c r="F497" s="100"/>
      <c r="G497" s="27"/>
      <c r="H497" s="100"/>
      <c r="I497" s="100"/>
      <c r="J497" s="158"/>
      <c r="K497" s="100"/>
      <c r="L497" s="134">
        <v>1070</v>
      </c>
      <c r="M497" s="199">
        <v>5350000</v>
      </c>
      <c r="N497" s="27"/>
      <c r="O497" s="27"/>
      <c r="P497" s="27"/>
      <c r="Q497" s="27"/>
      <c r="R497" s="27"/>
      <c r="S497" s="27"/>
      <c r="T497" s="27"/>
      <c r="U497" s="27"/>
      <c r="V497" s="27"/>
      <c r="W497" s="197">
        <v>354664</v>
      </c>
      <c r="X497" s="197">
        <v>48319</v>
      </c>
      <c r="Y497" s="21"/>
      <c r="Z497" s="20"/>
    </row>
    <row r="498" spans="1:28" s="19" customFormat="1" ht="12.75" customHeight="1" x14ac:dyDescent="0.3">
      <c r="A498" s="131">
        <f>A497+1</f>
        <v>303</v>
      </c>
      <c r="B498" s="14" t="s">
        <v>507</v>
      </c>
      <c r="C498" s="199">
        <f t="shared" si="170"/>
        <v>492952</v>
      </c>
      <c r="D498" s="199"/>
      <c r="E498" s="100"/>
      <c r="F498" s="100"/>
      <c r="G498" s="27"/>
      <c r="H498" s="100"/>
      <c r="I498" s="100"/>
      <c r="J498" s="158"/>
      <c r="K498" s="100"/>
      <c r="L498" s="100"/>
      <c r="M498" s="100"/>
      <c r="N498" s="27"/>
      <c r="O498" s="27"/>
      <c r="P498" s="27"/>
      <c r="Q498" s="27"/>
      <c r="R498" s="27"/>
      <c r="S498" s="27"/>
      <c r="T498" s="27"/>
      <c r="U498" s="27"/>
      <c r="V498" s="27"/>
      <c r="W498" s="197">
        <v>492952</v>
      </c>
      <c r="X498" s="197"/>
      <c r="Y498" s="21"/>
      <c r="Z498" s="20"/>
    </row>
    <row r="499" spans="1:28" s="19" customFormat="1" ht="12.75" customHeight="1" x14ac:dyDescent="0.3">
      <c r="A499" s="131">
        <f t="shared" ref="A499:A510" si="171">A498+1</f>
        <v>304</v>
      </c>
      <c r="B499" s="14" t="s">
        <v>508</v>
      </c>
      <c r="C499" s="199">
        <f t="shared" si="170"/>
        <v>441601</v>
      </c>
      <c r="D499" s="199"/>
      <c r="E499" s="100"/>
      <c r="F499" s="100"/>
      <c r="G499" s="27"/>
      <c r="H499" s="100"/>
      <c r="I499" s="100"/>
      <c r="J499" s="158"/>
      <c r="K499" s="100"/>
      <c r="L499" s="100"/>
      <c r="M499" s="135"/>
      <c r="N499" s="27"/>
      <c r="O499" s="27"/>
      <c r="P499" s="27"/>
      <c r="Q499" s="27"/>
      <c r="R499" s="27"/>
      <c r="S499" s="27"/>
      <c r="T499" s="27"/>
      <c r="U499" s="27"/>
      <c r="V499" s="27"/>
      <c r="W499" s="100">
        <v>441601</v>
      </c>
      <c r="X499" s="100"/>
      <c r="Y499" s="21"/>
      <c r="Z499" s="20"/>
    </row>
    <row r="500" spans="1:28" s="19" customFormat="1" ht="12.75" customHeight="1" x14ac:dyDescent="0.3">
      <c r="A500" s="131">
        <f t="shared" si="171"/>
        <v>305</v>
      </c>
      <c r="B500" s="14" t="s">
        <v>509</v>
      </c>
      <c r="C500" s="199">
        <f t="shared" si="170"/>
        <v>5024624</v>
      </c>
      <c r="D500" s="199"/>
      <c r="E500" s="199"/>
      <c r="F500" s="199"/>
      <c r="G500" s="27"/>
      <c r="H500" s="199"/>
      <c r="I500" s="199"/>
      <c r="J500" s="201">
        <v>2</v>
      </c>
      <c r="K500" s="135">
        <v>5000000</v>
      </c>
      <c r="L500" s="199"/>
      <c r="M500" s="199"/>
      <c r="N500" s="27"/>
      <c r="O500" s="27"/>
      <c r="P500" s="27"/>
      <c r="Q500" s="27"/>
      <c r="R500" s="27"/>
      <c r="S500" s="27"/>
      <c r="T500" s="27"/>
      <c r="U500" s="27"/>
      <c r="V500" s="27"/>
      <c r="W500" s="199"/>
      <c r="X500" s="199">
        <v>24624</v>
      </c>
      <c r="Y500" s="21"/>
      <c r="Z500" s="20"/>
    </row>
    <row r="501" spans="1:28" s="19" customFormat="1" ht="12.75" customHeight="1" x14ac:dyDescent="0.3">
      <c r="A501" s="131">
        <f t="shared" si="171"/>
        <v>306</v>
      </c>
      <c r="B501" s="14" t="s">
        <v>510</v>
      </c>
      <c r="C501" s="199">
        <f t="shared" si="170"/>
        <v>3289270</v>
      </c>
      <c r="D501" s="199"/>
      <c r="E501" s="100"/>
      <c r="F501" s="100"/>
      <c r="G501" s="27"/>
      <c r="H501" s="100"/>
      <c r="I501" s="100"/>
      <c r="J501" s="158"/>
      <c r="K501" s="100"/>
      <c r="L501" s="134">
        <v>1090</v>
      </c>
      <c r="M501" s="199">
        <v>3270000</v>
      </c>
      <c r="N501" s="27"/>
      <c r="O501" s="27"/>
      <c r="P501" s="27"/>
      <c r="Q501" s="27"/>
      <c r="R501" s="27"/>
      <c r="S501" s="27"/>
      <c r="T501" s="27"/>
      <c r="U501" s="27"/>
      <c r="V501" s="27"/>
      <c r="W501" s="199"/>
      <c r="X501" s="199">
        <v>19270</v>
      </c>
      <c r="Y501" s="21"/>
      <c r="Z501" s="20"/>
    </row>
    <row r="502" spans="1:28" s="19" customFormat="1" ht="12.75" customHeight="1" x14ac:dyDescent="0.3">
      <c r="A502" s="131">
        <f t="shared" si="171"/>
        <v>307</v>
      </c>
      <c r="B502" s="14" t="s">
        <v>511</v>
      </c>
      <c r="C502" s="199">
        <f t="shared" si="170"/>
        <v>5024593</v>
      </c>
      <c r="D502" s="199"/>
      <c r="E502" s="199"/>
      <c r="F502" s="199"/>
      <c r="G502" s="27"/>
      <c r="H502" s="199"/>
      <c r="I502" s="199"/>
      <c r="J502" s="201">
        <v>2</v>
      </c>
      <c r="K502" s="135">
        <v>5000000</v>
      </c>
      <c r="L502" s="199"/>
      <c r="M502" s="199"/>
      <c r="N502" s="27"/>
      <c r="O502" s="27"/>
      <c r="P502" s="27"/>
      <c r="Q502" s="27"/>
      <c r="R502" s="27"/>
      <c r="S502" s="27"/>
      <c r="T502" s="27"/>
      <c r="U502" s="27"/>
      <c r="V502" s="27"/>
      <c r="W502" s="199"/>
      <c r="X502" s="199">
        <v>24593</v>
      </c>
      <c r="Y502" s="21"/>
      <c r="Z502" s="20"/>
    </row>
    <row r="503" spans="1:28" s="19" customFormat="1" x14ac:dyDescent="0.3">
      <c r="A503" s="131">
        <f t="shared" si="171"/>
        <v>308</v>
      </c>
      <c r="B503" s="14" t="s">
        <v>512</v>
      </c>
      <c r="C503" s="199">
        <f t="shared" si="170"/>
        <v>16127808</v>
      </c>
      <c r="D503" s="199"/>
      <c r="E503" s="100"/>
      <c r="F503" s="100"/>
      <c r="G503" s="27"/>
      <c r="H503" s="100"/>
      <c r="I503" s="100"/>
      <c r="J503" s="158"/>
      <c r="K503" s="100"/>
      <c r="L503" s="100"/>
      <c r="M503" s="100"/>
      <c r="N503" s="27"/>
      <c r="O503" s="27"/>
      <c r="P503" s="27">
        <v>2300</v>
      </c>
      <c r="Q503" s="199">
        <v>16100000</v>
      </c>
      <c r="R503" s="27"/>
      <c r="S503" s="27"/>
      <c r="T503" s="27"/>
      <c r="U503" s="27"/>
      <c r="V503" s="27"/>
      <c r="W503" s="100"/>
      <c r="X503" s="100">
        <v>27808</v>
      </c>
      <c r="Y503" s="21"/>
      <c r="Z503" s="20"/>
      <c r="AA503" s="20"/>
      <c r="AB503" s="20"/>
    </row>
    <row r="504" spans="1:28" s="19" customFormat="1" ht="12.75" customHeight="1" x14ac:dyDescent="0.3">
      <c r="A504" s="131">
        <f t="shared" si="171"/>
        <v>309</v>
      </c>
      <c r="B504" s="14" t="s">
        <v>513</v>
      </c>
      <c r="C504" s="199">
        <f t="shared" si="170"/>
        <v>3104018</v>
      </c>
      <c r="D504" s="199"/>
      <c r="E504" s="100"/>
      <c r="F504" s="100"/>
      <c r="G504" s="27"/>
      <c r="H504" s="100"/>
      <c r="I504" s="100"/>
      <c r="J504" s="158"/>
      <c r="K504" s="100"/>
      <c r="L504" s="134">
        <v>580</v>
      </c>
      <c r="M504" s="199">
        <v>2900000</v>
      </c>
      <c r="N504" s="27"/>
      <c r="O504" s="27"/>
      <c r="P504" s="27"/>
      <c r="Q504" s="27"/>
      <c r="R504" s="27"/>
      <c r="S504" s="27"/>
      <c r="T504" s="27"/>
      <c r="U504" s="27"/>
      <c r="V504" s="27"/>
      <c r="W504" s="100">
        <v>182338</v>
      </c>
      <c r="X504" s="100">
        <v>21680</v>
      </c>
      <c r="Y504" s="21"/>
      <c r="Z504" s="20"/>
    </row>
    <row r="505" spans="1:28" s="19" customFormat="1" ht="12.75" customHeight="1" x14ac:dyDescent="0.3">
      <c r="A505" s="131">
        <f t="shared" si="171"/>
        <v>310</v>
      </c>
      <c r="B505" s="14" t="s">
        <v>514</v>
      </c>
      <c r="C505" s="199">
        <f t="shared" si="170"/>
        <v>382534</v>
      </c>
      <c r="D505" s="199"/>
      <c r="E505" s="100"/>
      <c r="F505" s="100"/>
      <c r="G505" s="27"/>
      <c r="H505" s="100"/>
      <c r="I505" s="100"/>
      <c r="J505" s="158"/>
      <c r="K505" s="135"/>
      <c r="L505" s="100"/>
      <c r="M505" s="100"/>
      <c r="N505" s="27"/>
      <c r="O505" s="27"/>
      <c r="P505" s="27"/>
      <c r="Q505" s="27"/>
      <c r="R505" s="27"/>
      <c r="S505" s="27"/>
      <c r="T505" s="27"/>
      <c r="U505" s="27"/>
      <c r="V505" s="27"/>
      <c r="W505" s="100">
        <v>382534</v>
      </c>
      <c r="X505" s="100"/>
      <c r="Y505" s="21"/>
      <c r="Z505" s="20"/>
    </row>
    <row r="506" spans="1:28" s="19" customFormat="1" ht="12.75" customHeight="1" x14ac:dyDescent="0.3">
      <c r="A506" s="131">
        <f t="shared" si="171"/>
        <v>311</v>
      </c>
      <c r="B506" s="14" t="s">
        <v>515</v>
      </c>
      <c r="C506" s="199">
        <f t="shared" si="170"/>
        <v>382534</v>
      </c>
      <c r="D506" s="199"/>
      <c r="E506" s="100"/>
      <c r="F506" s="100"/>
      <c r="G506" s="27"/>
      <c r="H506" s="100"/>
      <c r="I506" s="100"/>
      <c r="J506" s="158"/>
      <c r="K506" s="100"/>
      <c r="L506" s="100"/>
      <c r="M506" s="100"/>
      <c r="N506" s="27"/>
      <c r="O506" s="27"/>
      <c r="P506" s="27"/>
      <c r="Q506" s="27"/>
      <c r="R506" s="27"/>
      <c r="S506" s="27"/>
      <c r="T506" s="27"/>
      <c r="U506" s="27"/>
      <c r="V506" s="27"/>
      <c r="W506" s="100">
        <v>382534</v>
      </c>
      <c r="X506" s="100"/>
      <c r="Y506" s="21"/>
      <c r="Z506" s="20"/>
    </row>
    <row r="507" spans="1:28" s="19" customFormat="1" ht="12.75" customHeight="1" x14ac:dyDescent="0.3">
      <c r="A507" s="131">
        <f t="shared" si="171"/>
        <v>312</v>
      </c>
      <c r="B507" s="14" t="s">
        <v>516</v>
      </c>
      <c r="C507" s="199">
        <f t="shared" ref="C507:C510" si="172">D507+K507+M507+O507+Q507+S507+U507+V507+W507+X507</f>
        <v>2907610</v>
      </c>
      <c r="D507" s="199"/>
      <c r="E507" s="100"/>
      <c r="F507" s="100"/>
      <c r="G507" s="27"/>
      <c r="H507" s="100"/>
      <c r="I507" s="100"/>
      <c r="J507" s="158"/>
      <c r="K507" s="100"/>
      <c r="L507" s="134">
        <v>580</v>
      </c>
      <c r="M507" s="199">
        <v>2900000</v>
      </c>
      <c r="N507" s="27"/>
      <c r="O507" s="27"/>
      <c r="P507" s="27"/>
      <c r="Q507" s="27"/>
      <c r="R507" s="27"/>
      <c r="S507" s="27"/>
      <c r="T507" s="27"/>
      <c r="U507" s="27"/>
      <c r="V507" s="27"/>
      <c r="W507" s="100"/>
      <c r="X507" s="100">
        <v>7610</v>
      </c>
      <c r="Y507" s="21"/>
      <c r="Z507" s="20"/>
    </row>
    <row r="508" spans="1:28" s="19" customFormat="1" x14ac:dyDescent="0.3">
      <c r="A508" s="131">
        <f t="shared" si="171"/>
        <v>313</v>
      </c>
      <c r="B508" s="14" t="s">
        <v>517</v>
      </c>
      <c r="C508" s="199">
        <f t="shared" si="172"/>
        <v>25151304</v>
      </c>
      <c r="D508" s="199"/>
      <c r="E508" s="199"/>
      <c r="F508" s="100"/>
      <c r="G508" s="27"/>
      <c r="H508" s="100"/>
      <c r="I508" s="100"/>
      <c r="J508" s="158"/>
      <c r="K508" s="100"/>
      <c r="L508" s="199"/>
      <c r="M508" s="199"/>
      <c r="N508" s="27"/>
      <c r="O508" s="27"/>
      <c r="P508" s="27">
        <v>3512</v>
      </c>
      <c r="Q508" s="199">
        <v>24584000</v>
      </c>
      <c r="R508" s="27"/>
      <c r="S508" s="27"/>
      <c r="T508" s="27"/>
      <c r="U508" s="27"/>
      <c r="V508" s="27"/>
      <c r="W508" s="100">
        <v>482337</v>
      </c>
      <c r="X508" s="100">
        <v>84967</v>
      </c>
      <c r="Y508" s="21"/>
      <c r="Z508" s="20"/>
      <c r="AA508" s="20"/>
      <c r="AB508" s="20"/>
    </row>
    <row r="509" spans="1:28" s="19" customFormat="1" ht="12.75" customHeight="1" x14ac:dyDescent="0.3">
      <c r="A509" s="131">
        <f t="shared" si="171"/>
        <v>314</v>
      </c>
      <c r="B509" s="14" t="s">
        <v>518</v>
      </c>
      <c r="C509" s="199">
        <f t="shared" si="172"/>
        <v>2521791</v>
      </c>
      <c r="D509" s="199"/>
      <c r="E509" s="100"/>
      <c r="F509" s="100"/>
      <c r="G509" s="27"/>
      <c r="H509" s="100"/>
      <c r="I509" s="100"/>
      <c r="J509" s="158">
        <v>1</v>
      </c>
      <c r="K509" s="100">
        <v>2496700</v>
      </c>
      <c r="L509" s="100"/>
      <c r="M509" s="100"/>
      <c r="N509" s="27"/>
      <c r="O509" s="27"/>
      <c r="P509" s="27"/>
      <c r="Q509" s="27"/>
      <c r="R509" s="27"/>
      <c r="S509" s="27"/>
      <c r="T509" s="27"/>
      <c r="U509" s="27"/>
      <c r="V509" s="27"/>
      <c r="W509" s="100"/>
      <c r="X509" s="100">
        <v>25091</v>
      </c>
      <c r="Y509" s="21"/>
      <c r="Z509" s="20"/>
    </row>
    <row r="510" spans="1:28" s="19" customFormat="1" ht="12.75" customHeight="1" x14ac:dyDescent="0.3">
      <c r="A510" s="131">
        <f t="shared" si="171"/>
        <v>315</v>
      </c>
      <c r="B510" s="14" t="s">
        <v>519</v>
      </c>
      <c r="C510" s="199">
        <f t="shared" si="172"/>
        <v>2890773</v>
      </c>
      <c r="D510" s="199"/>
      <c r="E510" s="199"/>
      <c r="F510" s="199"/>
      <c r="G510" s="27"/>
      <c r="H510" s="199"/>
      <c r="I510" s="199"/>
      <c r="J510" s="201">
        <v>1</v>
      </c>
      <c r="K510" s="199">
        <v>2864000</v>
      </c>
      <c r="L510" s="199"/>
      <c r="M510" s="199"/>
      <c r="N510" s="27"/>
      <c r="O510" s="27"/>
      <c r="P510" s="27"/>
      <c r="Q510" s="27"/>
      <c r="R510" s="27"/>
      <c r="S510" s="27"/>
      <c r="T510" s="27"/>
      <c r="U510" s="27"/>
      <c r="V510" s="27"/>
      <c r="W510" s="199"/>
      <c r="X510" s="199">
        <v>26773</v>
      </c>
      <c r="Y510" s="21"/>
      <c r="Z510" s="20"/>
    </row>
    <row r="511" spans="1:28" s="19" customFormat="1" ht="12.75" customHeight="1" x14ac:dyDescent="0.3">
      <c r="A511" s="310" t="s">
        <v>18</v>
      </c>
      <c r="B511" s="311"/>
      <c r="C511" s="133">
        <f>SUM(C497:C510)</f>
        <v>73494395</v>
      </c>
      <c r="D511" s="133"/>
      <c r="E511" s="133"/>
      <c r="F511" s="133"/>
      <c r="G511" s="133"/>
      <c r="H511" s="133"/>
      <c r="I511" s="133"/>
      <c r="J511" s="159">
        <f t="shared" ref="J511:X511" si="173">SUM(J497:J510)</f>
        <v>6</v>
      </c>
      <c r="K511" s="133">
        <f t="shared" si="173"/>
        <v>15360700</v>
      </c>
      <c r="L511" s="133">
        <f t="shared" si="173"/>
        <v>3320</v>
      </c>
      <c r="M511" s="133">
        <f t="shared" si="173"/>
        <v>14420000</v>
      </c>
      <c r="N511" s="133"/>
      <c r="O511" s="133"/>
      <c r="P511" s="133">
        <f t="shared" si="173"/>
        <v>5812</v>
      </c>
      <c r="Q511" s="133">
        <f t="shared" si="173"/>
        <v>40684000</v>
      </c>
      <c r="R511" s="133"/>
      <c r="S511" s="133"/>
      <c r="T511" s="133"/>
      <c r="U511" s="133"/>
      <c r="V511" s="133"/>
      <c r="W511" s="133">
        <f t="shared" si="173"/>
        <v>2718960</v>
      </c>
      <c r="X511" s="133">
        <f t="shared" si="173"/>
        <v>310735</v>
      </c>
      <c r="Y511" s="21"/>
      <c r="Z511" s="20"/>
      <c r="AA511" s="20"/>
      <c r="AB511" s="20"/>
    </row>
    <row r="512" spans="1:28" s="19" customFormat="1" ht="12.75" customHeight="1" x14ac:dyDescent="0.3">
      <c r="A512" s="300" t="s">
        <v>174</v>
      </c>
      <c r="B512" s="301"/>
      <c r="C512" s="301"/>
      <c r="D512" s="301"/>
      <c r="E512" s="301"/>
      <c r="F512" s="301"/>
      <c r="G512" s="301"/>
      <c r="H512" s="301"/>
      <c r="I512" s="301"/>
      <c r="J512" s="301"/>
      <c r="K512" s="301"/>
      <c r="L512" s="301"/>
      <c r="M512" s="301"/>
      <c r="N512" s="301"/>
      <c r="O512" s="301"/>
      <c r="P512" s="301"/>
      <c r="Q512" s="301"/>
      <c r="R512" s="301"/>
      <c r="S512" s="301"/>
      <c r="T512" s="301"/>
      <c r="U512" s="301"/>
      <c r="V512" s="301"/>
      <c r="W512" s="301"/>
      <c r="X512" s="302"/>
      <c r="Y512" s="21"/>
      <c r="Z512" s="20"/>
      <c r="AA512" s="10"/>
      <c r="AB512" s="10"/>
    </row>
    <row r="513" spans="1:28" s="19" customFormat="1" ht="12.75" customHeight="1" x14ac:dyDescent="0.3">
      <c r="A513" s="258" t="s">
        <v>124</v>
      </c>
      <c r="B513" s="259"/>
      <c r="C513" s="260"/>
      <c r="D513" s="283"/>
      <c r="E513" s="284"/>
      <c r="F513" s="284"/>
      <c r="G513" s="284"/>
      <c r="H513" s="284"/>
      <c r="I513" s="284"/>
      <c r="J513" s="284"/>
      <c r="K513" s="284"/>
      <c r="L513" s="284"/>
      <c r="M513" s="284"/>
      <c r="N513" s="284"/>
      <c r="O513" s="284"/>
      <c r="P513" s="284"/>
      <c r="Q513" s="284"/>
      <c r="R513" s="284"/>
      <c r="S513" s="284"/>
      <c r="T513" s="284"/>
      <c r="U513" s="284"/>
      <c r="V513" s="284"/>
      <c r="W513" s="284"/>
      <c r="X513" s="285"/>
      <c r="Y513" s="21"/>
      <c r="Z513" s="20"/>
      <c r="AA513" s="10"/>
      <c r="AB513" s="10"/>
    </row>
    <row r="514" spans="1:28" s="19" customFormat="1" ht="12.75" customHeight="1" x14ac:dyDescent="0.3">
      <c r="A514" s="198">
        <f>A510+1</f>
        <v>316</v>
      </c>
      <c r="B514" s="14" t="s">
        <v>520</v>
      </c>
      <c r="C514" s="199">
        <f t="shared" ref="C514:C515" si="174">D514+K514+M514+O514+Q514+S514+U514+V514+W514+X514</f>
        <v>2454828</v>
      </c>
      <c r="D514" s="199"/>
      <c r="E514" s="196"/>
      <c r="F514" s="196"/>
      <c r="G514" s="196"/>
      <c r="H514" s="196"/>
      <c r="I514" s="196"/>
      <c r="J514" s="196"/>
      <c r="K514" s="196"/>
      <c r="L514" s="197">
        <v>408</v>
      </c>
      <c r="M514" s="199">
        <v>2448000</v>
      </c>
      <c r="N514" s="196"/>
      <c r="O514" s="196"/>
      <c r="P514" s="196"/>
      <c r="Q514" s="196"/>
      <c r="R514" s="196"/>
      <c r="S514" s="196"/>
      <c r="T514" s="196"/>
      <c r="U514" s="196"/>
      <c r="V514" s="199"/>
      <c r="W514" s="199"/>
      <c r="X514" s="199">
        <v>6828</v>
      </c>
      <c r="Y514" s="21"/>
      <c r="Z514" s="20"/>
      <c r="AA514" s="10"/>
      <c r="AB514" s="10"/>
    </row>
    <row r="515" spans="1:28" s="19" customFormat="1" ht="12.75" customHeight="1" x14ac:dyDescent="0.3">
      <c r="A515" s="198">
        <f>A514+1</f>
        <v>317</v>
      </c>
      <c r="B515" s="14" t="s">
        <v>521</v>
      </c>
      <c r="C515" s="199">
        <f t="shared" si="174"/>
        <v>2466828</v>
      </c>
      <c r="D515" s="199"/>
      <c r="E515" s="196"/>
      <c r="F515" s="196"/>
      <c r="G515" s="196"/>
      <c r="H515" s="196"/>
      <c r="I515" s="196"/>
      <c r="J515" s="196"/>
      <c r="K515" s="196"/>
      <c r="L515" s="197">
        <v>410</v>
      </c>
      <c r="M515" s="199">
        <v>2460000</v>
      </c>
      <c r="N515" s="196"/>
      <c r="O515" s="196"/>
      <c r="P515" s="196"/>
      <c r="Q515" s="196"/>
      <c r="R515" s="196"/>
      <c r="S515" s="196"/>
      <c r="T515" s="196"/>
      <c r="U515" s="196"/>
      <c r="V515" s="199"/>
      <c r="W515" s="199"/>
      <c r="X515" s="199">
        <v>6828</v>
      </c>
      <c r="Y515" s="21"/>
      <c r="Z515" s="20"/>
      <c r="AA515" s="10"/>
      <c r="AB515" s="10"/>
    </row>
    <row r="516" spans="1:28" s="19" customFormat="1" ht="12.75" customHeight="1" x14ac:dyDescent="0.3">
      <c r="A516" s="305" t="s">
        <v>18</v>
      </c>
      <c r="B516" s="306"/>
      <c r="C516" s="199">
        <f t="shared" ref="C516:X516" si="175">SUM(C514:C515)</f>
        <v>4921656</v>
      </c>
      <c r="D516" s="199"/>
      <c r="E516" s="199"/>
      <c r="F516" s="199"/>
      <c r="G516" s="199"/>
      <c r="H516" s="199"/>
      <c r="I516" s="199"/>
      <c r="J516" s="199"/>
      <c r="K516" s="199"/>
      <c r="L516" s="199">
        <f t="shared" si="175"/>
        <v>818</v>
      </c>
      <c r="M516" s="199">
        <f t="shared" si="175"/>
        <v>4908000</v>
      </c>
      <c r="N516" s="199"/>
      <c r="O516" s="199"/>
      <c r="P516" s="199"/>
      <c r="Q516" s="199"/>
      <c r="R516" s="199"/>
      <c r="S516" s="199"/>
      <c r="T516" s="199"/>
      <c r="U516" s="199"/>
      <c r="V516" s="199"/>
      <c r="W516" s="199"/>
      <c r="X516" s="199">
        <f t="shared" si="175"/>
        <v>13656</v>
      </c>
      <c r="Y516" s="21"/>
      <c r="Z516" s="20"/>
      <c r="AA516" s="20"/>
      <c r="AB516" s="20"/>
    </row>
    <row r="517" spans="1:28" s="19" customFormat="1" ht="12.75" customHeight="1" x14ac:dyDescent="0.3">
      <c r="A517" s="258" t="s">
        <v>175</v>
      </c>
      <c r="B517" s="259"/>
      <c r="C517" s="260"/>
      <c r="D517" s="283"/>
      <c r="E517" s="284"/>
      <c r="F517" s="284"/>
      <c r="G517" s="284"/>
      <c r="H517" s="284"/>
      <c r="I517" s="284"/>
      <c r="J517" s="284"/>
      <c r="K517" s="284"/>
      <c r="L517" s="284"/>
      <c r="M517" s="284"/>
      <c r="N517" s="284"/>
      <c r="O517" s="284"/>
      <c r="P517" s="284"/>
      <c r="Q517" s="284"/>
      <c r="R517" s="284"/>
      <c r="S517" s="284"/>
      <c r="T517" s="284"/>
      <c r="U517" s="284"/>
      <c r="V517" s="284"/>
      <c r="W517" s="284"/>
      <c r="X517" s="285"/>
      <c r="Y517" s="21"/>
      <c r="Z517" s="20"/>
      <c r="AA517" s="10"/>
      <c r="AB517" s="10"/>
    </row>
    <row r="518" spans="1:28" s="19" customFormat="1" ht="12.75" customHeight="1" x14ac:dyDescent="0.3">
      <c r="A518" s="198">
        <f>A515+1</f>
        <v>318</v>
      </c>
      <c r="B518" s="14" t="s">
        <v>522</v>
      </c>
      <c r="C518" s="199">
        <f t="shared" ref="C518" si="176">D518+K518+M518+O518+Q518+S518+U518+V518+W518+X518</f>
        <v>2260696</v>
      </c>
      <c r="D518" s="199"/>
      <c r="E518" s="196"/>
      <c r="F518" s="196"/>
      <c r="G518" s="196"/>
      <c r="H518" s="196"/>
      <c r="I518" s="196"/>
      <c r="J518" s="196"/>
      <c r="K518" s="196"/>
      <c r="L518" s="197">
        <v>408</v>
      </c>
      <c r="M518" s="197">
        <v>2239703</v>
      </c>
      <c r="N518" s="197"/>
      <c r="O518" s="197"/>
      <c r="P518" s="196"/>
      <c r="Q518" s="196"/>
      <c r="R518" s="196"/>
      <c r="S518" s="196"/>
      <c r="T518" s="196"/>
      <c r="U518" s="196"/>
      <c r="V518" s="199"/>
      <c r="W518" s="199"/>
      <c r="X518" s="199">
        <v>20993</v>
      </c>
      <c r="Y518" s="21"/>
      <c r="Z518" s="20"/>
      <c r="AA518" s="10"/>
      <c r="AB518" s="10"/>
    </row>
    <row r="519" spans="1:28" s="19" customFormat="1" ht="12.75" customHeight="1" x14ac:dyDescent="0.3">
      <c r="A519" s="198">
        <f>A518+1</f>
        <v>319</v>
      </c>
      <c r="B519" s="14" t="s">
        <v>523</v>
      </c>
      <c r="C519" s="199">
        <f>D519+K519+M519+O519+Q519+S519+U519+V519+W519+X519</f>
        <v>4047180</v>
      </c>
      <c r="D519" s="199">
        <f>E519+F519+G519+H519+I519</f>
        <v>4027000</v>
      </c>
      <c r="E519" s="196"/>
      <c r="F519" s="197">
        <v>2883000</v>
      </c>
      <c r="G519" s="197"/>
      <c r="H519" s="197">
        <v>1144000</v>
      </c>
      <c r="I519" s="196"/>
      <c r="J519" s="196"/>
      <c r="K519" s="196"/>
      <c r="L519" s="196"/>
      <c r="M519" s="196"/>
      <c r="N519" s="196"/>
      <c r="O519" s="196"/>
      <c r="P519" s="196"/>
      <c r="Q519" s="196"/>
      <c r="R519" s="196"/>
      <c r="S519" s="196"/>
      <c r="T519" s="196"/>
      <c r="U519" s="196"/>
      <c r="V519" s="199"/>
      <c r="W519" s="199"/>
      <c r="X519" s="199">
        <v>20180</v>
      </c>
      <c r="Y519" s="21"/>
      <c r="Z519" s="20"/>
      <c r="AA519" s="10"/>
      <c r="AB519" s="10"/>
    </row>
    <row r="520" spans="1:28" s="19" customFormat="1" ht="12.75" customHeight="1" x14ac:dyDescent="0.3">
      <c r="A520" s="305" t="s">
        <v>18</v>
      </c>
      <c r="B520" s="306"/>
      <c r="C520" s="197">
        <f t="shared" ref="C520:X520" si="177">SUM(C518:C519)</f>
        <v>6307876</v>
      </c>
      <c r="D520" s="197">
        <f t="shared" si="177"/>
        <v>4027000</v>
      </c>
      <c r="E520" s="197"/>
      <c r="F520" s="197">
        <f t="shared" si="177"/>
        <v>2883000</v>
      </c>
      <c r="G520" s="197"/>
      <c r="H520" s="197">
        <f t="shared" si="177"/>
        <v>1144000</v>
      </c>
      <c r="I520" s="197"/>
      <c r="J520" s="197"/>
      <c r="K520" s="197"/>
      <c r="L520" s="197">
        <f t="shared" si="177"/>
        <v>408</v>
      </c>
      <c r="M520" s="197">
        <f t="shared" si="177"/>
        <v>2239703</v>
      </c>
      <c r="N520" s="197"/>
      <c r="O520" s="197"/>
      <c r="P520" s="197"/>
      <c r="Q520" s="197"/>
      <c r="R520" s="197"/>
      <c r="S520" s="197"/>
      <c r="T520" s="197"/>
      <c r="U520" s="197"/>
      <c r="V520" s="197"/>
      <c r="W520" s="197"/>
      <c r="X520" s="197">
        <f t="shared" si="177"/>
        <v>41173</v>
      </c>
      <c r="Y520" s="21"/>
      <c r="Z520" s="20"/>
      <c r="AA520" s="20"/>
      <c r="AB520" s="20"/>
    </row>
    <row r="521" spans="1:28" s="19" customFormat="1" ht="12.75" customHeight="1" x14ac:dyDescent="0.3">
      <c r="A521" s="258" t="s">
        <v>176</v>
      </c>
      <c r="B521" s="259"/>
      <c r="C521" s="260"/>
      <c r="D521" s="283"/>
      <c r="E521" s="284"/>
      <c r="F521" s="284"/>
      <c r="G521" s="284"/>
      <c r="H521" s="284"/>
      <c r="I521" s="284"/>
      <c r="J521" s="284"/>
      <c r="K521" s="284"/>
      <c r="L521" s="284"/>
      <c r="M521" s="284"/>
      <c r="N521" s="284"/>
      <c r="O521" s="284"/>
      <c r="P521" s="284"/>
      <c r="Q521" s="284"/>
      <c r="R521" s="284"/>
      <c r="S521" s="284"/>
      <c r="T521" s="284"/>
      <c r="U521" s="284"/>
      <c r="V521" s="284"/>
      <c r="W521" s="284"/>
      <c r="X521" s="285"/>
      <c r="Y521" s="21"/>
      <c r="Z521" s="20"/>
      <c r="AA521" s="10"/>
      <c r="AB521" s="10"/>
    </row>
    <row r="522" spans="1:28" s="19" customFormat="1" ht="12.75" customHeight="1" x14ac:dyDescent="0.25">
      <c r="A522" s="201">
        <f>A519+1</f>
        <v>320</v>
      </c>
      <c r="B522" s="22" t="s">
        <v>524</v>
      </c>
      <c r="C522" s="199">
        <f>D522+K522+M522+O522+Q522+S522+U522+V522+W522+X522</f>
        <v>384878</v>
      </c>
      <c r="D522" s="199">
        <f>E522+F522+G522+H522+I522</f>
        <v>373000</v>
      </c>
      <c r="E522" s="199">
        <v>373000</v>
      </c>
      <c r="F522" s="199"/>
      <c r="G522" s="199"/>
      <c r="H522" s="199"/>
      <c r="I522" s="199"/>
      <c r="J522" s="199"/>
      <c r="K522" s="199"/>
      <c r="L522" s="199"/>
      <c r="M522" s="199"/>
      <c r="N522" s="199"/>
      <c r="O522" s="199"/>
      <c r="P522" s="199"/>
      <c r="Q522" s="199"/>
      <c r="R522" s="199"/>
      <c r="S522" s="199"/>
      <c r="T522" s="199"/>
      <c r="U522" s="199"/>
      <c r="V522" s="199"/>
      <c r="W522" s="199"/>
      <c r="X522" s="199">
        <v>11878</v>
      </c>
      <c r="Y522" s="21"/>
      <c r="Z522" s="20"/>
      <c r="AA522" s="10"/>
      <c r="AB522" s="10"/>
    </row>
    <row r="523" spans="1:28" s="19" customFormat="1" ht="12.75" customHeight="1" x14ac:dyDescent="0.25">
      <c r="A523" s="201">
        <f>A522+1</f>
        <v>321</v>
      </c>
      <c r="B523" s="22" t="s">
        <v>525</v>
      </c>
      <c r="C523" s="199">
        <f>D523+K523+M523+O523+Q523+S523+U523+V523+W523+X523</f>
        <v>385451</v>
      </c>
      <c r="D523" s="199">
        <f>E523+F523+G523+H523+I523</f>
        <v>373000</v>
      </c>
      <c r="E523" s="199">
        <v>373000</v>
      </c>
      <c r="F523" s="199"/>
      <c r="G523" s="199"/>
      <c r="H523" s="199"/>
      <c r="I523" s="199"/>
      <c r="J523" s="199"/>
      <c r="K523" s="199"/>
      <c r="L523" s="199"/>
      <c r="M523" s="199"/>
      <c r="N523" s="199"/>
      <c r="O523" s="199"/>
      <c r="P523" s="199"/>
      <c r="Q523" s="199"/>
      <c r="R523" s="199"/>
      <c r="S523" s="199"/>
      <c r="T523" s="199"/>
      <c r="U523" s="199"/>
      <c r="V523" s="199"/>
      <c r="W523" s="199"/>
      <c r="X523" s="199">
        <v>12451</v>
      </c>
      <c r="Y523" s="21"/>
      <c r="Z523" s="20"/>
      <c r="AA523" s="10"/>
      <c r="AB523" s="10"/>
    </row>
    <row r="524" spans="1:28" s="19" customFormat="1" ht="12.75" customHeight="1" x14ac:dyDescent="0.25">
      <c r="A524" s="201">
        <f>A523+1</f>
        <v>322</v>
      </c>
      <c r="B524" s="22" t="s">
        <v>526</v>
      </c>
      <c r="C524" s="199">
        <f>D524+K524+M524+O524+Q524+S524+U524+V524+W524+X524</f>
        <v>385340</v>
      </c>
      <c r="D524" s="199">
        <f>E524+F524+G524+H524+I524</f>
        <v>373000</v>
      </c>
      <c r="E524" s="199">
        <v>373000</v>
      </c>
      <c r="F524" s="199"/>
      <c r="G524" s="199"/>
      <c r="H524" s="199"/>
      <c r="I524" s="199"/>
      <c r="J524" s="199"/>
      <c r="K524" s="199"/>
      <c r="L524" s="199"/>
      <c r="M524" s="199"/>
      <c r="N524" s="199"/>
      <c r="O524" s="199"/>
      <c r="P524" s="199"/>
      <c r="Q524" s="199"/>
      <c r="R524" s="199"/>
      <c r="S524" s="199"/>
      <c r="T524" s="199"/>
      <c r="U524" s="199"/>
      <c r="V524" s="199"/>
      <c r="W524" s="199"/>
      <c r="X524" s="199">
        <v>12340</v>
      </c>
      <c r="Y524" s="21"/>
      <c r="Z524" s="20"/>
      <c r="AA524" s="10"/>
      <c r="AB524" s="10"/>
    </row>
    <row r="525" spans="1:28" s="19" customFormat="1" ht="12.75" customHeight="1" x14ac:dyDescent="0.3">
      <c r="A525" s="305" t="s">
        <v>18</v>
      </c>
      <c r="B525" s="306"/>
      <c r="C525" s="199">
        <f t="shared" ref="C525:X525" si="178">SUM(C522:C524)</f>
        <v>1155669</v>
      </c>
      <c r="D525" s="199">
        <f t="shared" si="178"/>
        <v>1119000</v>
      </c>
      <c r="E525" s="199">
        <f t="shared" si="178"/>
        <v>1119000</v>
      </c>
      <c r="F525" s="199"/>
      <c r="G525" s="199"/>
      <c r="H525" s="199"/>
      <c r="I525" s="199"/>
      <c r="J525" s="199"/>
      <c r="K525" s="199"/>
      <c r="L525" s="199"/>
      <c r="M525" s="199"/>
      <c r="N525" s="199"/>
      <c r="O525" s="199"/>
      <c r="P525" s="199"/>
      <c r="Q525" s="199"/>
      <c r="R525" s="199"/>
      <c r="S525" s="199"/>
      <c r="T525" s="199"/>
      <c r="U525" s="199"/>
      <c r="V525" s="199"/>
      <c r="W525" s="199"/>
      <c r="X525" s="199">
        <f t="shared" si="178"/>
        <v>36669</v>
      </c>
      <c r="Y525" s="21"/>
      <c r="Z525" s="20"/>
      <c r="AA525" s="20"/>
      <c r="AB525" s="20"/>
    </row>
    <row r="526" spans="1:28" s="19" customFormat="1" ht="12.75" customHeight="1" x14ac:dyDescent="0.3">
      <c r="A526" s="258" t="s">
        <v>177</v>
      </c>
      <c r="B526" s="259"/>
      <c r="C526" s="260"/>
      <c r="D526" s="283"/>
      <c r="E526" s="284"/>
      <c r="F526" s="284"/>
      <c r="G526" s="284"/>
      <c r="H526" s="284"/>
      <c r="I526" s="284"/>
      <c r="J526" s="284"/>
      <c r="K526" s="284"/>
      <c r="L526" s="284"/>
      <c r="M526" s="284"/>
      <c r="N526" s="284"/>
      <c r="O526" s="284"/>
      <c r="P526" s="284"/>
      <c r="Q526" s="284"/>
      <c r="R526" s="284"/>
      <c r="S526" s="284"/>
      <c r="T526" s="284"/>
      <c r="U526" s="284"/>
      <c r="V526" s="284"/>
      <c r="W526" s="284"/>
      <c r="X526" s="285"/>
      <c r="Y526" s="21"/>
      <c r="Z526" s="20"/>
      <c r="AA526" s="10"/>
      <c r="AB526" s="10"/>
    </row>
    <row r="527" spans="1:28" s="19" customFormat="1" x14ac:dyDescent="0.3">
      <c r="A527" s="201">
        <f>A524+1</f>
        <v>323</v>
      </c>
      <c r="B527" s="145" t="s">
        <v>178</v>
      </c>
      <c r="C527" s="199">
        <f>D527+K527+M527+O527+Q527+S527+U527+V527+W527+X527</f>
        <v>4366502</v>
      </c>
      <c r="D527" s="199"/>
      <c r="E527" s="199"/>
      <c r="F527" s="199"/>
      <c r="G527" s="199"/>
      <c r="H527" s="199"/>
      <c r="I527" s="199"/>
      <c r="J527" s="199"/>
      <c r="K527" s="199"/>
      <c r="L527" s="199">
        <v>785</v>
      </c>
      <c r="M527" s="199">
        <v>2355000</v>
      </c>
      <c r="N527" s="199"/>
      <c r="O527" s="199"/>
      <c r="P527" s="199">
        <v>995.2</v>
      </c>
      <c r="Q527" s="199">
        <v>1990400</v>
      </c>
      <c r="R527" s="199"/>
      <c r="S527" s="199"/>
      <c r="T527" s="199"/>
      <c r="U527" s="199"/>
      <c r="V527" s="199"/>
      <c r="W527" s="199"/>
      <c r="X527" s="199">
        <v>21102</v>
      </c>
      <c r="Y527" s="21"/>
      <c r="Z527" s="20"/>
      <c r="AA527" s="20"/>
      <c r="AB527" s="20"/>
    </row>
    <row r="528" spans="1:28" s="19" customFormat="1" ht="12.75" customHeight="1" x14ac:dyDescent="0.3">
      <c r="A528" s="305" t="s">
        <v>18</v>
      </c>
      <c r="B528" s="306"/>
      <c r="C528" s="199">
        <f>SUM(C527:C527)</f>
        <v>4366502</v>
      </c>
      <c r="D528" s="199"/>
      <c r="E528" s="199"/>
      <c r="F528" s="199"/>
      <c r="G528" s="199"/>
      <c r="H528" s="199"/>
      <c r="I528" s="199"/>
      <c r="J528" s="199"/>
      <c r="K528" s="199"/>
      <c r="L528" s="199">
        <f t="shared" ref="L528:Q528" si="179">SUM(L527:L527)</f>
        <v>785</v>
      </c>
      <c r="M528" s="199">
        <f t="shared" si="179"/>
        <v>2355000</v>
      </c>
      <c r="N528" s="199"/>
      <c r="O528" s="199"/>
      <c r="P528" s="199">
        <f t="shared" si="179"/>
        <v>995.2</v>
      </c>
      <c r="Q528" s="199">
        <f t="shared" si="179"/>
        <v>1990400</v>
      </c>
      <c r="R528" s="199"/>
      <c r="S528" s="199"/>
      <c r="T528" s="199"/>
      <c r="U528" s="199"/>
      <c r="V528" s="199"/>
      <c r="W528" s="199"/>
      <c r="X528" s="199">
        <f>X527</f>
        <v>21102</v>
      </c>
      <c r="Y528" s="21"/>
      <c r="Z528" s="20"/>
      <c r="AA528" s="20"/>
      <c r="AB528" s="20"/>
    </row>
    <row r="529" spans="1:28" s="19" customFormat="1" ht="12.75" customHeight="1" x14ac:dyDescent="0.3">
      <c r="A529" s="258" t="s">
        <v>179</v>
      </c>
      <c r="B529" s="259"/>
      <c r="C529" s="260"/>
      <c r="D529" s="283"/>
      <c r="E529" s="284"/>
      <c r="F529" s="284"/>
      <c r="G529" s="284"/>
      <c r="H529" s="284"/>
      <c r="I529" s="284"/>
      <c r="J529" s="284"/>
      <c r="K529" s="284"/>
      <c r="L529" s="284"/>
      <c r="M529" s="284"/>
      <c r="N529" s="284"/>
      <c r="O529" s="284"/>
      <c r="P529" s="284"/>
      <c r="Q529" s="284"/>
      <c r="R529" s="284"/>
      <c r="S529" s="284"/>
      <c r="T529" s="284"/>
      <c r="U529" s="284"/>
      <c r="V529" s="284"/>
      <c r="W529" s="284"/>
      <c r="X529" s="285"/>
      <c r="Y529" s="21"/>
      <c r="Z529" s="20"/>
      <c r="AA529" s="10"/>
      <c r="AB529" s="10"/>
    </row>
    <row r="530" spans="1:28" s="19" customFormat="1" x14ac:dyDescent="0.3">
      <c r="A530" s="201">
        <f>A527+1</f>
        <v>324</v>
      </c>
      <c r="B530" s="14" t="s">
        <v>527</v>
      </c>
      <c r="C530" s="199">
        <f t="shared" ref="C530:C542" si="180">D530+K530+M530+O530+Q530+S530+U530+V530+W530+X530</f>
        <v>6572844</v>
      </c>
      <c r="D530" s="199">
        <f t="shared" ref="D530:D543" si="181">E530+F530+G530+H530+I530</f>
        <v>679000</v>
      </c>
      <c r="E530" s="199">
        <v>679000</v>
      </c>
      <c r="F530" s="197"/>
      <c r="G530" s="197"/>
      <c r="H530" s="197"/>
      <c r="I530" s="197"/>
      <c r="J530" s="199"/>
      <c r="K530" s="199"/>
      <c r="L530" s="199"/>
      <c r="M530" s="197"/>
      <c r="N530" s="199"/>
      <c r="O530" s="199"/>
      <c r="P530" s="199">
        <v>2908.62</v>
      </c>
      <c r="Q530" s="199">
        <f>P530*2000</f>
        <v>5817240</v>
      </c>
      <c r="R530" s="199"/>
      <c r="S530" s="199"/>
      <c r="T530" s="199"/>
      <c r="U530" s="199"/>
      <c r="V530" s="199"/>
      <c r="W530" s="197"/>
      <c r="X530" s="197">
        <v>76604</v>
      </c>
      <c r="Y530" s="21"/>
      <c r="Z530" s="20"/>
      <c r="AA530" s="20"/>
      <c r="AB530" s="20"/>
    </row>
    <row r="531" spans="1:28" s="19" customFormat="1" x14ac:dyDescent="0.3">
      <c r="A531" s="201">
        <f>A530+1</f>
        <v>325</v>
      </c>
      <c r="B531" s="14" t="s">
        <v>528</v>
      </c>
      <c r="C531" s="199">
        <f t="shared" si="180"/>
        <v>8734671</v>
      </c>
      <c r="D531" s="199">
        <f t="shared" si="181"/>
        <v>679000</v>
      </c>
      <c r="E531" s="199">
        <v>679000</v>
      </c>
      <c r="F531" s="197"/>
      <c r="G531" s="197"/>
      <c r="H531" s="197"/>
      <c r="I531" s="197"/>
      <c r="J531" s="199"/>
      <c r="K531" s="199"/>
      <c r="L531" s="199"/>
      <c r="M531" s="199"/>
      <c r="N531" s="199">
        <v>1058</v>
      </c>
      <c r="O531" s="199">
        <f t="shared" ref="O531:O535" si="182">N531*1000</f>
        <v>1058000</v>
      </c>
      <c r="P531" s="199">
        <v>3438.72</v>
      </c>
      <c r="Q531" s="199">
        <f t="shared" ref="Q531:Q536" si="183">P531*2000</f>
        <v>6877440</v>
      </c>
      <c r="R531" s="199"/>
      <c r="S531" s="199"/>
      <c r="T531" s="199"/>
      <c r="U531" s="199"/>
      <c r="V531" s="199"/>
      <c r="W531" s="199"/>
      <c r="X531" s="199">
        <v>120231</v>
      </c>
      <c r="Y531" s="21"/>
      <c r="Z531" s="20"/>
      <c r="AA531" s="20"/>
      <c r="AB531" s="20"/>
    </row>
    <row r="532" spans="1:28" s="19" customFormat="1" ht="12.75" customHeight="1" x14ac:dyDescent="0.3">
      <c r="A532" s="201">
        <f>A531+1</f>
        <v>326</v>
      </c>
      <c r="B532" s="14" t="s">
        <v>529</v>
      </c>
      <c r="C532" s="199">
        <f t="shared" si="180"/>
        <v>2058991</v>
      </c>
      <c r="D532" s="199">
        <f t="shared" si="181"/>
        <v>0</v>
      </c>
      <c r="E532" s="197"/>
      <c r="F532" s="197"/>
      <c r="G532" s="197"/>
      <c r="H532" s="197"/>
      <c r="I532" s="197"/>
      <c r="J532" s="199"/>
      <c r="K532" s="199"/>
      <c r="L532" s="197">
        <v>684</v>
      </c>
      <c r="M532" s="199">
        <v>2052000</v>
      </c>
      <c r="N532" s="197"/>
      <c r="O532" s="199">
        <f t="shared" si="182"/>
        <v>0</v>
      </c>
      <c r="P532" s="197"/>
      <c r="Q532" s="199">
        <f t="shared" si="183"/>
        <v>0</v>
      </c>
      <c r="R532" s="199"/>
      <c r="S532" s="199"/>
      <c r="T532" s="199"/>
      <c r="U532" s="199"/>
      <c r="V532" s="199"/>
      <c r="W532" s="199"/>
      <c r="X532" s="199">
        <v>6991</v>
      </c>
      <c r="Y532" s="21"/>
      <c r="Z532" s="20"/>
      <c r="AA532" s="10"/>
      <c r="AB532" s="10"/>
    </row>
    <row r="533" spans="1:28" s="19" customFormat="1" x14ac:dyDescent="0.3">
      <c r="A533" s="201">
        <f t="shared" ref="A533:A543" si="184">A532+1</f>
        <v>327</v>
      </c>
      <c r="B533" s="14" t="s">
        <v>530</v>
      </c>
      <c r="C533" s="199">
        <f t="shared" si="180"/>
        <v>6563303</v>
      </c>
      <c r="D533" s="199">
        <f t="shared" si="181"/>
        <v>679000</v>
      </c>
      <c r="E533" s="199">
        <v>679000</v>
      </c>
      <c r="F533" s="197"/>
      <c r="G533" s="197"/>
      <c r="H533" s="197"/>
      <c r="I533" s="197"/>
      <c r="J533" s="199"/>
      <c r="K533" s="199"/>
      <c r="L533" s="199"/>
      <c r="M533" s="199"/>
      <c r="N533" s="199">
        <v>921.6</v>
      </c>
      <c r="O533" s="199">
        <f t="shared" si="182"/>
        <v>921600</v>
      </c>
      <c r="P533" s="199">
        <v>2437.6999999999998</v>
      </c>
      <c r="Q533" s="199">
        <f t="shared" si="183"/>
        <v>4875400</v>
      </c>
      <c r="R533" s="199"/>
      <c r="S533" s="199"/>
      <c r="T533" s="199"/>
      <c r="U533" s="199"/>
      <c r="V533" s="199"/>
      <c r="W533" s="199"/>
      <c r="X533" s="199">
        <v>87303</v>
      </c>
      <c r="Y533" s="21"/>
      <c r="Z533" s="20"/>
      <c r="AA533" s="20"/>
      <c r="AB533" s="20"/>
    </row>
    <row r="534" spans="1:28" s="19" customFormat="1" ht="12.75" customHeight="1" x14ac:dyDescent="0.3">
      <c r="A534" s="201">
        <f t="shared" si="184"/>
        <v>328</v>
      </c>
      <c r="B534" s="14" t="s">
        <v>531</v>
      </c>
      <c r="C534" s="199">
        <f t="shared" si="180"/>
        <v>2901830</v>
      </c>
      <c r="D534" s="199">
        <f t="shared" si="181"/>
        <v>0</v>
      </c>
      <c r="E534" s="197"/>
      <c r="F534" s="197"/>
      <c r="G534" s="197"/>
      <c r="H534" s="197"/>
      <c r="I534" s="197"/>
      <c r="J534" s="199"/>
      <c r="K534" s="199"/>
      <c r="L534" s="197">
        <v>961</v>
      </c>
      <c r="M534" s="199">
        <v>2883000</v>
      </c>
      <c r="N534" s="197"/>
      <c r="O534" s="199">
        <f t="shared" si="182"/>
        <v>0</v>
      </c>
      <c r="P534" s="197"/>
      <c r="Q534" s="199">
        <f t="shared" si="183"/>
        <v>0</v>
      </c>
      <c r="R534" s="199"/>
      <c r="S534" s="199"/>
      <c r="T534" s="199"/>
      <c r="U534" s="199"/>
      <c r="V534" s="199"/>
      <c r="W534" s="199"/>
      <c r="X534" s="199">
        <v>18830</v>
      </c>
      <c r="Y534" s="21"/>
      <c r="Z534" s="20"/>
      <c r="AA534" s="10"/>
      <c r="AB534" s="10"/>
    </row>
    <row r="535" spans="1:28" s="19" customFormat="1" x14ac:dyDescent="0.3">
      <c r="A535" s="201">
        <f t="shared" si="184"/>
        <v>329</v>
      </c>
      <c r="B535" s="14" t="s">
        <v>532</v>
      </c>
      <c r="C535" s="199">
        <f t="shared" si="180"/>
        <v>8468190</v>
      </c>
      <c r="D535" s="199">
        <f t="shared" si="181"/>
        <v>2788644</v>
      </c>
      <c r="E535" s="199">
        <v>679000</v>
      </c>
      <c r="F535" s="197">
        <v>2109644</v>
      </c>
      <c r="G535" s="197"/>
      <c r="H535" s="197"/>
      <c r="I535" s="197"/>
      <c r="J535" s="199"/>
      <c r="K535" s="199"/>
      <c r="L535" s="199"/>
      <c r="M535" s="199"/>
      <c r="N535" s="199">
        <v>749</v>
      </c>
      <c r="O535" s="199">
        <f t="shared" si="182"/>
        <v>749000</v>
      </c>
      <c r="P535" s="199">
        <v>2412.98</v>
      </c>
      <c r="Q535" s="199">
        <f t="shared" si="183"/>
        <v>4825960</v>
      </c>
      <c r="R535" s="199"/>
      <c r="S535" s="199"/>
      <c r="T535" s="199"/>
      <c r="U535" s="199"/>
      <c r="V535" s="199"/>
      <c r="W535" s="199"/>
      <c r="X535" s="199">
        <v>104586</v>
      </c>
      <c r="Y535" s="21"/>
      <c r="Z535" s="20"/>
      <c r="AA535" s="20"/>
      <c r="AB535" s="20"/>
    </row>
    <row r="536" spans="1:28" s="19" customFormat="1" x14ac:dyDescent="0.3">
      <c r="A536" s="201">
        <f t="shared" si="184"/>
        <v>330</v>
      </c>
      <c r="B536" s="14" t="s">
        <v>533</v>
      </c>
      <c r="C536" s="199">
        <f t="shared" si="180"/>
        <v>6429901</v>
      </c>
      <c r="D536" s="199">
        <f t="shared" si="181"/>
        <v>679000</v>
      </c>
      <c r="E536" s="199">
        <v>679000</v>
      </c>
      <c r="F536" s="197"/>
      <c r="G536" s="197"/>
      <c r="H536" s="197"/>
      <c r="I536" s="197"/>
      <c r="J536" s="199"/>
      <c r="K536" s="199"/>
      <c r="L536" s="199"/>
      <c r="M536" s="199"/>
      <c r="N536" s="199">
        <v>749</v>
      </c>
      <c r="O536" s="199">
        <f>N536*1000</f>
        <v>749000</v>
      </c>
      <c r="P536" s="199">
        <v>2456.3000000000002</v>
      </c>
      <c r="Q536" s="199">
        <f t="shared" si="183"/>
        <v>4912600</v>
      </c>
      <c r="R536" s="199"/>
      <c r="S536" s="199"/>
      <c r="T536" s="199"/>
      <c r="U536" s="199"/>
      <c r="V536" s="199"/>
      <c r="W536" s="199"/>
      <c r="X536" s="199">
        <v>89301</v>
      </c>
      <c r="Y536" s="21"/>
      <c r="Z536" s="20"/>
      <c r="AA536" s="20"/>
      <c r="AB536" s="20"/>
    </row>
    <row r="537" spans="1:28" s="19" customFormat="1" ht="12.75" customHeight="1" x14ac:dyDescent="0.3">
      <c r="A537" s="201">
        <f t="shared" si="184"/>
        <v>331</v>
      </c>
      <c r="B537" s="14" t="s">
        <v>534</v>
      </c>
      <c r="C537" s="199">
        <f>D537+K537+M537+O537+Q537+S537+U537+V537+W537+X537</f>
        <v>9097209</v>
      </c>
      <c r="D537" s="199">
        <f>E537+F537+G537+H537+I537</f>
        <v>0</v>
      </c>
      <c r="E537" s="197"/>
      <c r="F537" s="197"/>
      <c r="G537" s="197"/>
      <c r="H537" s="197"/>
      <c r="I537" s="197"/>
      <c r="J537" s="199"/>
      <c r="K537" s="199"/>
      <c r="L537" s="197">
        <v>1815</v>
      </c>
      <c r="M537" s="199">
        <v>9075000</v>
      </c>
      <c r="N537" s="197"/>
      <c r="O537" s="197"/>
      <c r="P537" s="197"/>
      <c r="Q537" s="197"/>
      <c r="R537" s="199"/>
      <c r="S537" s="199"/>
      <c r="T537" s="199"/>
      <c r="U537" s="199"/>
      <c r="V537" s="199"/>
      <c r="W537" s="199"/>
      <c r="X537" s="199">
        <v>22209</v>
      </c>
      <c r="Y537" s="21"/>
      <c r="Z537" s="20"/>
      <c r="AA537" s="10"/>
      <c r="AB537" s="10"/>
    </row>
    <row r="538" spans="1:28" s="19" customFormat="1" ht="12.75" customHeight="1" x14ac:dyDescent="0.3">
      <c r="A538" s="201">
        <f t="shared" si="184"/>
        <v>332</v>
      </c>
      <c r="B538" s="14" t="s">
        <v>535</v>
      </c>
      <c r="C538" s="199">
        <f>D538+K538+M538+O538+Q538+S538+U538+V538+W538+X538</f>
        <v>358300</v>
      </c>
      <c r="D538" s="199"/>
      <c r="E538" s="197"/>
      <c r="F538" s="197"/>
      <c r="G538" s="197"/>
      <c r="H538" s="197"/>
      <c r="I538" s="197"/>
      <c r="J538" s="199"/>
      <c r="K538" s="199"/>
      <c r="L538" s="197"/>
      <c r="M538" s="199"/>
      <c r="N538" s="197"/>
      <c r="O538" s="197"/>
      <c r="P538" s="197"/>
      <c r="Q538" s="197"/>
      <c r="R538" s="199"/>
      <c r="S538" s="199"/>
      <c r="T538" s="199"/>
      <c r="U538" s="199"/>
      <c r="V538" s="199"/>
      <c r="W538" s="199">
        <v>358300</v>
      </c>
      <c r="X538" s="199"/>
      <c r="Y538" s="21"/>
      <c r="Z538" s="20"/>
      <c r="AA538" s="10"/>
      <c r="AB538" s="10"/>
    </row>
    <row r="539" spans="1:28" s="19" customFormat="1" ht="12.75" customHeight="1" x14ac:dyDescent="0.3">
      <c r="A539" s="201">
        <f t="shared" si="184"/>
        <v>333</v>
      </c>
      <c r="B539" s="14" t="s">
        <v>536</v>
      </c>
      <c r="C539" s="199">
        <f t="shared" si="180"/>
        <v>3762026</v>
      </c>
      <c r="D539" s="199">
        <f t="shared" si="181"/>
        <v>0</v>
      </c>
      <c r="E539" s="197"/>
      <c r="F539" s="197"/>
      <c r="G539" s="197"/>
      <c r="H539" s="197"/>
      <c r="I539" s="197"/>
      <c r="J539" s="199"/>
      <c r="K539" s="199"/>
      <c r="L539" s="197">
        <v>751</v>
      </c>
      <c r="M539" s="199">
        <v>3755000</v>
      </c>
      <c r="N539" s="197"/>
      <c r="O539" s="197"/>
      <c r="P539" s="197"/>
      <c r="Q539" s="197"/>
      <c r="R539" s="199"/>
      <c r="S539" s="199"/>
      <c r="T539" s="199"/>
      <c r="U539" s="199"/>
      <c r="V539" s="199"/>
      <c r="W539" s="199"/>
      <c r="X539" s="199">
        <v>7026</v>
      </c>
      <c r="Y539" s="21"/>
      <c r="Z539" s="20"/>
      <c r="AA539" s="10"/>
      <c r="AB539" s="10"/>
    </row>
    <row r="540" spans="1:28" s="19" customFormat="1" ht="12.75" customHeight="1" x14ac:dyDescent="0.3">
      <c r="A540" s="201">
        <f t="shared" si="184"/>
        <v>334</v>
      </c>
      <c r="B540" s="14" t="s">
        <v>537</v>
      </c>
      <c r="C540" s="199">
        <f t="shared" si="180"/>
        <v>2081968</v>
      </c>
      <c r="D540" s="199">
        <f t="shared" si="181"/>
        <v>0</v>
      </c>
      <c r="E540" s="197"/>
      <c r="F540" s="197"/>
      <c r="G540" s="197"/>
      <c r="H540" s="197"/>
      <c r="I540" s="197"/>
      <c r="J540" s="199"/>
      <c r="K540" s="199"/>
      <c r="L540" s="199">
        <v>415</v>
      </c>
      <c r="M540" s="199">
        <v>2075000</v>
      </c>
      <c r="N540" s="197"/>
      <c r="O540" s="197"/>
      <c r="P540" s="197"/>
      <c r="Q540" s="197"/>
      <c r="R540" s="199"/>
      <c r="S540" s="199"/>
      <c r="T540" s="199"/>
      <c r="U540" s="199"/>
      <c r="V540" s="199"/>
      <c r="W540" s="199"/>
      <c r="X540" s="199">
        <v>6968</v>
      </c>
      <c r="Y540" s="21"/>
      <c r="Z540" s="20"/>
      <c r="AA540" s="10"/>
      <c r="AB540" s="10"/>
    </row>
    <row r="541" spans="1:28" s="19" customFormat="1" ht="12.75" customHeight="1" x14ac:dyDescent="0.3">
      <c r="A541" s="201">
        <f t="shared" si="184"/>
        <v>335</v>
      </c>
      <c r="B541" s="14" t="s">
        <v>538</v>
      </c>
      <c r="C541" s="199">
        <f t="shared" si="180"/>
        <v>1396047</v>
      </c>
      <c r="D541" s="199">
        <f t="shared" si="181"/>
        <v>0</v>
      </c>
      <c r="E541" s="197"/>
      <c r="F541" s="197"/>
      <c r="G541" s="197"/>
      <c r="H541" s="197"/>
      <c r="I541" s="197"/>
      <c r="J541" s="199"/>
      <c r="K541" s="199"/>
      <c r="L541" s="199">
        <v>278</v>
      </c>
      <c r="M541" s="199">
        <v>1390000</v>
      </c>
      <c r="N541" s="197"/>
      <c r="O541" s="197"/>
      <c r="P541" s="197"/>
      <c r="Q541" s="197"/>
      <c r="R541" s="199"/>
      <c r="S541" s="199"/>
      <c r="T541" s="199"/>
      <c r="U541" s="199"/>
      <c r="V541" s="199"/>
      <c r="W541" s="199"/>
      <c r="X541" s="199">
        <v>6047</v>
      </c>
      <c r="Y541" s="21"/>
      <c r="Z541" s="20"/>
      <c r="AA541" s="10"/>
      <c r="AB541" s="10"/>
    </row>
    <row r="542" spans="1:28" s="19" customFormat="1" x14ac:dyDescent="0.3">
      <c r="A542" s="201">
        <f t="shared" si="184"/>
        <v>336</v>
      </c>
      <c r="B542" s="14" t="s">
        <v>539</v>
      </c>
      <c r="C542" s="199">
        <f t="shared" si="180"/>
        <v>3274611</v>
      </c>
      <c r="D542" s="199">
        <f t="shared" si="181"/>
        <v>0</v>
      </c>
      <c r="E542" s="197"/>
      <c r="F542" s="197"/>
      <c r="G542" s="197"/>
      <c r="H542" s="197"/>
      <c r="I542" s="197"/>
      <c r="J542" s="199"/>
      <c r="K542" s="199"/>
      <c r="L542" s="197"/>
      <c r="M542" s="197"/>
      <c r="N542" s="197"/>
      <c r="O542" s="197"/>
      <c r="P542" s="197">
        <v>1620</v>
      </c>
      <c r="Q542" s="199">
        <f>P542*2000</f>
        <v>3240000</v>
      </c>
      <c r="R542" s="199"/>
      <c r="S542" s="199"/>
      <c r="T542" s="199"/>
      <c r="U542" s="199"/>
      <c r="V542" s="199"/>
      <c r="W542" s="199"/>
      <c r="X542" s="199">
        <v>34611</v>
      </c>
      <c r="Y542" s="21"/>
      <c r="Z542" s="20"/>
      <c r="AA542" s="20"/>
      <c r="AB542" s="20"/>
    </row>
    <row r="543" spans="1:28" s="19" customFormat="1" ht="11.25" customHeight="1" x14ac:dyDescent="0.3">
      <c r="A543" s="201">
        <f t="shared" si="184"/>
        <v>337</v>
      </c>
      <c r="B543" s="14" t="s">
        <v>540</v>
      </c>
      <c r="C543" s="199">
        <f t="shared" ref="C543" si="185">D543+K543+M543+O543+Q543+S543+U543+V543+W543+X543</f>
        <v>5984975</v>
      </c>
      <c r="D543" s="199">
        <f t="shared" si="181"/>
        <v>0</v>
      </c>
      <c r="E543" s="197"/>
      <c r="F543" s="197"/>
      <c r="G543" s="197"/>
      <c r="H543" s="197"/>
      <c r="I543" s="197"/>
      <c r="J543" s="199"/>
      <c r="K543" s="199"/>
      <c r="L543" s="197"/>
      <c r="M543" s="197"/>
      <c r="N543" s="197"/>
      <c r="O543" s="197"/>
      <c r="P543" s="197">
        <v>852</v>
      </c>
      <c r="Q543" s="199">
        <v>5964000</v>
      </c>
      <c r="R543" s="199"/>
      <c r="S543" s="199"/>
      <c r="T543" s="199"/>
      <c r="U543" s="199"/>
      <c r="V543" s="199"/>
      <c r="W543" s="199"/>
      <c r="X543" s="199">
        <v>20975</v>
      </c>
      <c r="Y543" s="21"/>
      <c r="Z543" s="20"/>
      <c r="AA543" s="20"/>
      <c r="AB543" s="20"/>
    </row>
    <row r="544" spans="1:28" s="19" customFormat="1" ht="12.75" customHeight="1" x14ac:dyDescent="0.3">
      <c r="A544" s="305" t="s">
        <v>18</v>
      </c>
      <c r="B544" s="306"/>
      <c r="C544" s="199">
        <f>SUM(C530:C543)</f>
        <v>67684866</v>
      </c>
      <c r="D544" s="199">
        <f>SUM(D530:D543)</f>
        <v>5504644</v>
      </c>
      <c r="E544" s="199">
        <f>SUM(E530:E543)</f>
        <v>3395000</v>
      </c>
      <c r="F544" s="199">
        <f>SUM(F530:F543)</f>
        <v>2109644</v>
      </c>
      <c r="G544" s="199"/>
      <c r="H544" s="199"/>
      <c r="I544" s="199"/>
      <c r="J544" s="199"/>
      <c r="K544" s="199"/>
      <c r="L544" s="199">
        <f t="shared" ref="L544:Q544" si="186">SUM(L530:L543)</f>
        <v>4904</v>
      </c>
      <c r="M544" s="199">
        <f t="shared" si="186"/>
        <v>21230000</v>
      </c>
      <c r="N544" s="199">
        <f t="shared" si="186"/>
        <v>3477.6</v>
      </c>
      <c r="O544" s="199">
        <f t="shared" si="186"/>
        <v>3477600</v>
      </c>
      <c r="P544" s="199">
        <f t="shared" si="186"/>
        <v>16126.32</v>
      </c>
      <c r="Q544" s="199">
        <f t="shared" si="186"/>
        <v>36512640</v>
      </c>
      <c r="R544" s="199"/>
      <c r="S544" s="199"/>
      <c r="T544" s="199"/>
      <c r="U544" s="199"/>
      <c r="V544" s="199"/>
      <c r="W544" s="199">
        <f>SUM(W530:W543)</f>
        <v>358300</v>
      </c>
      <c r="X544" s="199">
        <f>SUM(X530:X543)</f>
        <v>601682</v>
      </c>
      <c r="Y544" s="21"/>
      <c r="Z544" s="20"/>
      <c r="AA544" s="20"/>
      <c r="AB544" s="20"/>
    </row>
    <row r="545" spans="1:29" s="19" customFormat="1" ht="12.75" customHeight="1" x14ac:dyDescent="0.3">
      <c r="A545" s="258" t="s">
        <v>180</v>
      </c>
      <c r="B545" s="259"/>
      <c r="C545" s="260"/>
      <c r="D545" s="283"/>
      <c r="E545" s="284"/>
      <c r="F545" s="284"/>
      <c r="G545" s="284"/>
      <c r="H545" s="284"/>
      <c r="I545" s="284"/>
      <c r="J545" s="284"/>
      <c r="K545" s="284"/>
      <c r="L545" s="284"/>
      <c r="M545" s="284"/>
      <c r="N545" s="284"/>
      <c r="O545" s="284"/>
      <c r="P545" s="284"/>
      <c r="Q545" s="284"/>
      <c r="R545" s="284"/>
      <c r="S545" s="284"/>
      <c r="T545" s="284"/>
      <c r="U545" s="284"/>
      <c r="V545" s="284"/>
      <c r="W545" s="284"/>
      <c r="X545" s="285"/>
      <c r="Y545" s="21"/>
      <c r="Z545" s="20"/>
      <c r="AA545" s="10"/>
      <c r="AB545" s="10"/>
    </row>
    <row r="546" spans="1:29" s="19" customFormat="1" x14ac:dyDescent="0.3">
      <c r="A546" s="201">
        <f>A543+1</f>
        <v>338</v>
      </c>
      <c r="B546" s="14" t="s">
        <v>541</v>
      </c>
      <c r="C546" s="199">
        <f t="shared" ref="C546:C553" si="187">D546+K546+M546+O546+Q546+S546+U546+V546+W546+X546</f>
        <v>1330937</v>
      </c>
      <c r="D546" s="199">
        <f t="shared" ref="D546:D553" si="188">E546+F546+G546+H546+I546</f>
        <v>250000</v>
      </c>
      <c r="E546" s="199">
        <v>250000</v>
      </c>
      <c r="F546" s="199"/>
      <c r="G546" s="199"/>
      <c r="H546" s="199"/>
      <c r="I546" s="199"/>
      <c r="J546" s="199"/>
      <c r="K546" s="199"/>
      <c r="L546" s="199"/>
      <c r="M546" s="199"/>
      <c r="N546" s="199"/>
      <c r="O546" s="199"/>
      <c r="P546" s="199">
        <v>528.1</v>
      </c>
      <c r="Q546" s="199">
        <f>P546*2000</f>
        <v>1056200</v>
      </c>
      <c r="R546" s="199"/>
      <c r="S546" s="199"/>
      <c r="T546" s="199"/>
      <c r="U546" s="199"/>
      <c r="V546" s="199"/>
      <c r="W546" s="199"/>
      <c r="X546" s="199">
        <v>24737</v>
      </c>
      <c r="Y546" s="21"/>
      <c r="Z546" s="20"/>
      <c r="AA546" s="20"/>
      <c r="AB546" s="20"/>
    </row>
    <row r="547" spans="1:29" s="19" customFormat="1" ht="12.75" customHeight="1" x14ac:dyDescent="0.3">
      <c r="A547" s="201">
        <f>A546+1</f>
        <v>339</v>
      </c>
      <c r="B547" s="14" t="s">
        <v>542</v>
      </c>
      <c r="C547" s="199">
        <f t="shared" si="187"/>
        <v>259042</v>
      </c>
      <c r="D547" s="199">
        <f t="shared" si="188"/>
        <v>250000</v>
      </c>
      <c r="E547" s="199">
        <v>250000</v>
      </c>
      <c r="F547" s="197"/>
      <c r="G547" s="197"/>
      <c r="H547" s="197"/>
      <c r="I547" s="197"/>
      <c r="J547" s="199"/>
      <c r="K547" s="199"/>
      <c r="L547" s="199"/>
      <c r="M547" s="197"/>
      <c r="N547" s="199"/>
      <c r="O547" s="199"/>
      <c r="P547" s="199"/>
      <c r="Q547" s="199"/>
      <c r="R547" s="199"/>
      <c r="S547" s="199"/>
      <c r="T547" s="199"/>
      <c r="U547" s="199"/>
      <c r="V547" s="199"/>
      <c r="W547" s="199"/>
      <c r="X547" s="199">
        <v>9042</v>
      </c>
      <c r="Y547" s="21"/>
      <c r="Z547" s="20"/>
      <c r="AA547" s="10"/>
      <c r="AB547" s="10"/>
    </row>
    <row r="548" spans="1:29" s="19" customFormat="1" ht="12.75" customHeight="1" x14ac:dyDescent="0.3">
      <c r="A548" s="201">
        <f t="shared" ref="A548:A555" si="189">A547+1</f>
        <v>340</v>
      </c>
      <c r="B548" s="14" t="s">
        <v>181</v>
      </c>
      <c r="C548" s="199">
        <f t="shared" si="187"/>
        <v>261713</v>
      </c>
      <c r="D548" s="199">
        <f t="shared" si="188"/>
        <v>250000</v>
      </c>
      <c r="E548" s="197">
        <v>250000</v>
      </c>
      <c r="F548" s="199"/>
      <c r="G548" s="199"/>
      <c r="H548" s="199"/>
      <c r="I548" s="199"/>
      <c r="J548" s="199"/>
      <c r="K548" s="199"/>
      <c r="L548" s="199"/>
      <c r="M548" s="199"/>
      <c r="N548" s="197"/>
      <c r="O548" s="199"/>
      <c r="P548" s="199"/>
      <c r="Q548" s="199"/>
      <c r="R548" s="199"/>
      <c r="S548" s="199"/>
      <c r="T548" s="199"/>
      <c r="U548" s="199"/>
      <c r="V548" s="199"/>
      <c r="W548" s="199"/>
      <c r="X548" s="199">
        <v>11713</v>
      </c>
      <c r="Y548" s="21"/>
      <c r="Z548" s="20"/>
      <c r="AA548" s="10"/>
      <c r="AB548" s="10"/>
    </row>
    <row r="549" spans="1:29" s="19" customFormat="1" ht="12.75" customHeight="1" x14ac:dyDescent="0.3">
      <c r="A549" s="201">
        <f t="shared" si="189"/>
        <v>341</v>
      </c>
      <c r="B549" s="14" t="s">
        <v>543</v>
      </c>
      <c r="C549" s="199">
        <f t="shared" si="187"/>
        <v>260287</v>
      </c>
      <c r="D549" s="199">
        <f t="shared" si="188"/>
        <v>250000</v>
      </c>
      <c r="E549" s="199">
        <v>250000</v>
      </c>
      <c r="F549" s="199"/>
      <c r="G549" s="199"/>
      <c r="H549" s="199"/>
      <c r="I549" s="199"/>
      <c r="J549" s="199"/>
      <c r="K549" s="199"/>
      <c r="L549" s="199"/>
      <c r="M549" s="199"/>
      <c r="N549" s="197"/>
      <c r="O549" s="199"/>
      <c r="P549" s="199"/>
      <c r="Q549" s="199"/>
      <c r="R549" s="199"/>
      <c r="S549" s="199"/>
      <c r="T549" s="199"/>
      <c r="U549" s="199"/>
      <c r="V549" s="199"/>
      <c r="W549" s="199"/>
      <c r="X549" s="199">
        <v>10287</v>
      </c>
      <c r="Y549" s="21"/>
      <c r="Z549" s="20"/>
      <c r="AA549" s="10"/>
      <c r="AB549" s="10"/>
    </row>
    <row r="550" spans="1:29" s="19" customFormat="1" ht="12.75" customHeight="1" x14ac:dyDescent="0.3">
      <c r="A550" s="201">
        <f t="shared" si="189"/>
        <v>342</v>
      </c>
      <c r="B550" s="14" t="s">
        <v>544</v>
      </c>
      <c r="C550" s="199">
        <f t="shared" si="187"/>
        <v>259902</v>
      </c>
      <c r="D550" s="199">
        <f t="shared" si="188"/>
        <v>250000</v>
      </c>
      <c r="E550" s="199">
        <v>250000</v>
      </c>
      <c r="F550" s="199"/>
      <c r="G550" s="199"/>
      <c r="H550" s="199"/>
      <c r="I550" s="199"/>
      <c r="J550" s="199"/>
      <c r="K550" s="199"/>
      <c r="L550" s="199"/>
      <c r="M550" s="199"/>
      <c r="N550" s="199"/>
      <c r="O550" s="199"/>
      <c r="P550" s="199"/>
      <c r="Q550" s="199"/>
      <c r="R550" s="199"/>
      <c r="S550" s="199"/>
      <c r="T550" s="199"/>
      <c r="U550" s="199"/>
      <c r="V550" s="199"/>
      <c r="W550" s="199"/>
      <c r="X550" s="199">
        <v>9902</v>
      </c>
      <c r="Y550" s="21"/>
      <c r="Z550" s="20"/>
      <c r="AA550" s="10"/>
      <c r="AB550" s="10"/>
    </row>
    <row r="551" spans="1:29" s="19" customFormat="1" ht="12.75" customHeight="1" x14ac:dyDescent="0.3">
      <c r="A551" s="201">
        <f t="shared" si="189"/>
        <v>343</v>
      </c>
      <c r="B551" s="14" t="s">
        <v>545</v>
      </c>
      <c r="C551" s="199">
        <f t="shared" si="187"/>
        <v>256164</v>
      </c>
      <c r="D551" s="199">
        <f t="shared" si="188"/>
        <v>250000</v>
      </c>
      <c r="E551" s="199">
        <v>250000</v>
      </c>
      <c r="F551" s="199"/>
      <c r="G551" s="199"/>
      <c r="H551" s="199"/>
      <c r="I551" s="199"/>
      <c r="J551" s="199"/>
      <c r="K551" s="199"/>
      <c r="L551" s="199"/>
      <c r="M551" s="199"/>
      <c r="N551" s="199"/>
      <c r="O551" s="199"/>
      <c r="P551" s="199"/>
      <c r="Q551" s="199"/>
      <c r="R551" s="199"/>
      <c r="S551" s="199"/>
      <c r="T551" s="199"/>
      <c r="U551" s="199"/>
      <c r="V551" s="199"/>
      <c r="W551" s="199"/>
      <c r="X551" s="199">
        <v>6164</v>
      </c>
      <c r="Y551" s="21"/>
      <c r="Z551" s="20"/>
      <c r="AA551" s="10"/>
      <c r="AB551" s="10"/>
    </row>
    <row r="552" spans="1:29" s="19" customFormat="1" ht="12.75" customHeight="1" x14ac:dyDescent="0.3">
      <c r="A552" s="201">
        <f t="shared" si="189"/>
        <v>344</v>
      </c>
      <c r="B552" s="14" t="s">
        <v>182</v>
      </c>
      <c r="C552" s="199">
        <f t="shared" si="187"/>
        <v>258868</v>
      </c>
      <c r="D552" s="199">
        <f t="shared" si="188"/>
        <v>250000</v>
      </c>
      <c r="E552" s="199">
        <v>250000</v>
      </c>
      <c r="F552" s="199"/>
      <c r="G552" s="199"/>
      <c r="H552" s="199"/>
      <c r="I552" s="199"/>
      <c r="J552" s="199"/>
      <c r="K552" s="199"/>
      <c r="L552" s="199"/>
      <c r="M552" s="199"/>
      <c r="N552" s="199"/>
      <c r="O552" s="199"/>
      <c r="P552" s="199"/>
      <c r="Q552" s="199"/>
      <c r="R552" s="199"/>
      <c r="S552" s="199"/>
      <c r="T552" s="199"/>
      <c r="U552" s="199"/>
      <c r="V552" s="199"/>
      <c r="W552" s="199"/>
      <c r="X552" s="199">
        <v>8868</v>
      </c>
      <c r="Y552" s="21"/>
      <c r="Z552" s="20"/>
      <c r="AA552" s="10"/>
      <c r="AB552" s="10"/>
    </row>
    <row r="553" spans="1:29" s="19" customFormat="1" ht="12.75" customHeight="1" x14ac:dyDescent="0.3">
      <c r="A553" s="201">
        <f t="shared" si="189"/>
        <v>345</v>
      </c>
      <c r="B553" s="14" t="s">
        <v>183</v>
      </c>
      <c r="C553" s="199">
        <f t="shared" si="187"/>
        <v>258798</v>
      </c>
      <c r="D553" s="199">
        <f t="shared" si="188"/>
        <v>250000</v>
      </c>
      <c r="E553" s="199">
        <v>250000</v>
      </c>
      <c r="F553" s="199"/>
      <c r="G553" s="199"/>
      <c r="H553" s="199"/>
      <c r="I553" s="199"/>
      <c r="J553" s="199"/>
      <c r="K553" s="199"/>
      <c r="L553" s="199"/>
      <c r="M553" s="199"/>
      <c r="N553" s="199"/>
      <c r="O553" s="199"/>
      <c r="P553" s="199"/>
      <c r="Q553" s="199"/>
      <c r="R553" s="199"/>
      <c r="S553" s="199"/>
      <c r="T553" s="199"/>
      <c r="U553" s="199"/>
      <c r="V553" s="199"/>
      <c r="W553" s="199"/>
      <c r="X553" s="199">
        <v>8798</v>
      </c>
      <c r="Y553" s="21"/>
      <c r="Z553" s="20"/>
      <c r="AA553" s="10"/>
      <c r="AB553" s="10"/>
    </row>
    <row r="554" spans="1:29" s="19" customFormat="1" ht="12.75" customHeight="1" x14ac:dyDescent="0.3">
      <c r="A554" s="201">
        <f t="shared" si="189"/>
        <v>346</v>
      </c>
      <c r="B554" s="14" t="s">
        <v>184</v>
      </c>
      <c r="C554" s="199">
        <f>D554+K554+M554+O554+Q554+S554+U554+V554+W554+X554</f>
        <v>259568</v>
      </c>
      <c r="D554" s="199">
        <f>E554+F554+G554+H554+I554</f>
        <v>250000</v>
      </c>
      <c r="E554" s="199">
        <v>250000</v>
      </c>
      <c r="F554" s="199"/>
      <c r="G554" s="199"/>
      <c r="H554" s="199"/>
      <c r="I554" s="199"/>
      <c r="J554" s="199"/>
      <c r="K554" s="199"/>
      <c r="L554" s="199"/>
      <c r="M554" s="199"/>
      <c r="N554" s="199"/>
      <c r="O554" s="199"/>
      <c r="P554" s="199"/>
      <c r="Q554" s="199"/>
      <c r="R554" s="199"/>
      <c r="S554" s="199"/>
      <c r="T554" s="199"/>
      <c r="U554" s="199"/>
      <c r="V554" s="199"/>
      <c r="W554" s="199"/>
      <c r="X554" s="199">
        <v>9568</v>
      </c>
      <c r="Y554" s="21"/>
      <c r="Z554" s="20"/>
      <c r="AA554" s="10"/>
      <c r="AB554" s="10"/>
    </row>
    <row r="555" spans="1:29" s="19" customFormat="1" ht="12.75" customHeight="1" x14ac:dyDescent="0.3">
      <c r="A555" s="201">
        <f t="shared" si="189"/>
        <v>347</v>
      </c>
      <c r="B555" s="14" t="s">
        <v>546</v>
      </c>
      <c r="C555" s="199">
        <f>D555+K555+M555+O555+Q555+S555+U555+V555+W555+X555</f>
        <v>258894</v>
      </c>
      <c r="D555" s="199">
        <f>E555+F555+G555+H555+I555</f>
        <v>250000</v>
      </c>
      <c r="E555" s="199">
        <v>250000</v>
      </c>
      <c r="F555" s="199"/>
      <c r="G555" s="199"/>
      <c r="H555" s="199"/>
      <c r="I555" s="199"/>
      <c r="J555" s="199"/>
      <c r="K555" s="199"/>
      <c r="L555" s="199"/>
      <c r="M555" s="199"/>
      <c r="N555" s="199"/>
      <c r="O555" s="199"/>
      <c r="P555" s="199"/>
      <c r="Q555" s="199"/>
      <c r="R555" s="199"/>
      <c r="S555" s="199"/>
      <c r="T555" s="199"/>
      <c r="U555" s="199"/>
      <c r="V555" s="199"/>
      <c r="W555" s="199"/>
      <c r="X555" s="199">
        <v>8894</v>
      </c>
      <c r="Y555" s="21"/>
      <c r="Z555" s="20"/>
      <c r="AA555" s="10"/>
      <c r="AB555" s="10"/>
    </row>
    <row r="556" spans="1:29" s="19" customFormat="1" ht="12.75" customHeight="1" x14ac:dyDescent="0.3">
      <c r="A556" s="305" t="s">
        <v>18</v>
      </c>
      <c r="B556" s="306"/>
      <c r="C556" s="199">
        <f>SUM(C546:C555)</f>
        <v>3664173</v>
      </c>
      <c r="D556" s="199">
        <f>SUM(D546:D555)</f>
        <v>2500000</v>
      </c>
      <c r="E556" s="199">
        <f>SUM(E546:E555)</f>
        <v>2500000</v>
      </c>
      <c r="F556" s="199"/>
      <c r="G556" s="199"/>
      <c r="H556" s="199"/>
      <c r="I556" s="199"/>
      <c r="J556" s="199"/>
      <c r="K556" s="199"/>
      <c r="L556" s="199"/>
      <c r="M556" s="199"/>
      <c r="N556" s="199"/>
      <c r="O556" s="199"/>
      <c r="P556" s="199">
        <f>SUM(P546:P555)</f>
        <v>528.1</v>
      </c>
      <c r="Q556" s="199">
        <f>SUM(Q546:Q555)</f>
        <v>1056200</v>
      </c>
      <c r="R556" s="199"/>
      <c r="S556" s="199"/>
      <c r="T556" s="199"/>
      <c r="U556" s="199"/>
      <c r="V556" s="199"/>
      <c r="W556" s="199"/>
      <c r="X556" s="199">
        <f>SUM(X546:X555)</f>
        <v>107973</v>
      </c>
      <c r="Y556" s="21"/>
      <c r="Z556" s="20"/>
      <c r="AA556" s="20"/>
      <c r="AB556" s="20"/>
    </row>
    <row r="557" spans="1:29" s="156" customFormat="1" ht="12.75" customHeight="1" x14ac:dyDescent="0.3">
      <c r="A557" s="258" t="s">
        <v>185</v>
      </c>
      <c r="B557" s="260"/>
      <c r="C557" s="18">
        <f>C516+C520+C525+C528+C544+C556</f>
        <v>88100742</v>
      </c>
      <c r="D557" s="18">
        <f>D516+D520+D525+D528+D544+D556</f>
        <v>13150644</v>
      </c>
      <c r="E557" s="18">
        <f>E516+E520+E525+E528+E544+E556</f>
        <v>7014000</v>
      </c>
      <c r="F557" s="18">
        <f>F516+F520+F525+F528+F544+F556</f>
        <v>4992644</v>
      </c>
      <c r="G557" s="18"/>
      <c r="H557" s="18">
        <f>H516+H520+H525+H528+H544+H556</f>
        <v>1144000</v>
      </c>
      <c r="I557" s="18"/>
      <c r="J557" s="18"/>
      <c r="K557" s="18"/>
      <c r="L557" s="18">
        <f t="shared" ref="L557:Q557" si="190">L516+L520+L525+L528+L544+L556</f>
        <v>6915</v>
      </c>
      <c r="M557" s="18">
        <f t="shared" si="190"/>
        <v>30732703</v>
      </c>
      <c r="N557" s="18">
        <f t="shared" si="190"/>
        <v>3477.6</v>
      </c>
      <c r="O557" s="18">
        <f t="shared" si="190"/>
        <v>3477600</v>
      </c>
      <c r="P557" s="18">
        <f t="shared" si="190"/>
        <v>17649.62</v>
      </c>
      <c r="Q557" s="18">
        <f t="shared" si="190"/>
        <v>39559240</v>
      </c>
      <c r="R557" s="18"/>
      <c r="S557" s="18"/>
      <c r="T557" s="18"/>
      <c r="U557" s="18"/>
      <c r="V557" s="18"/>
      <c r="W557" s="18">
        <f>W516+W520+W525+W528+W544+W556</f>
        <v>358300</v>
      </c>
      <c r="X557" s="18">
        <f>X516+X520+X525+X528+X544+X556</f>
        <v>822255</v>
      </c>
      <c r="Y557" s="21"/>
      <c r="Z557" s="20"/>
      <c r="AA557" s="20"/>
      <c r="AB557" s="20"/>
      <c r="AC557" s="19"/>
    </row>
    <row r="558" spans="1:29" s="19" customFormat="1" ht="12.75" customHeight="1" x14ac:dyDescent="0.3">
      <c r="A558" s="300" t="s">
        <v>108</v>
      </c>
      <c r="B558" s="301"/>
      <c r="C558" s="301"/>
      <c r="D558" s="301"/>
      <c r="E558" s="301"/>
      <c r="F558" s="301"/>
      <c r="G558" s="301"/>
      <c r="H558" s="301"/>
      <c r="I558" s="301"/>
      <c r="J558" s="301"/>
      <c r="K558" s="301"/>
      <c r="L558" s="301"/>
      <c r="M558" s="301"/>
      <c r="N558" s="301"/>
      <c r="O558" s="301"/>
      <c r="P558" s="301"/>
      <c r="Q558" s="301"/>
      <c r="R558" s="301"/>
      <c r="S558" s="301"/>
      <c r="T558" s="301"/>
      <c r="U558" s="301"/>
      <c r="V558" s="301"/>
      <c r="W558" s="301"/>
      <c r="X558" s="302"/>
      <c r="Y558" s="21"/>
      <c r="Z558" s="20"/>
    </row>
    <row r="559" spans="1:29" s="19" customFormat="1" ht="12.75" customHeight="1" x14ac:dyDescent="0.3">
      <c r="A559" s="258" t="s">
        <v>89</v>
      </c>
      <c r="B559" s="259"/>
      <c r="C559" s="260"/>
      <c r="D559" s="283"/>
      <c r="E559" s="284"/>
      <c r="F559" s="284"/>
      <c r="G559" s="284"/>
      <c r="H559" s="284"/>
      <c r="I559" s="284"/>
      <c r="J559" s="284"/>
      <c r="K559" s="284"/>
      <c r="L559" s="284"/>
      <c r="M559" s="284"/>
      <c r="N559" s="284"/>
      <c r="O559" s="284"/>
      <c r="P559" s="284"/>
      <c r="Q559" s="284"/>
      <c r="R559" s="284"/>
      <c r="S559" s="284"/>
      <c r="T559" s="284"/>
      <c r="U559" s="284"/>
      <c r="V559" s="284"/>
      <c r="W559" s="284"/>
      <c r="X559" s="285"/>
      <c r="Y559" s="21"/>
      <c r="Z559" s="20"/>
    </row>
    <row r="560" spans="1:29" s="19" customFormat="1" ht="15" customHeight="1" x14ac:dyDescent="0.25">
      <c r="A560" s="201">
        <f>A555+1</f>
        <v>348</v>
      </c>
      <c r="B560" s="147" t="s">
        <v>109</v>
      </c>
      <c r="C560" s="199">
        <f>D560+K560+M560+O560+Q560+S560+U560+V560+W560+X560</f>
        <v>525586</v>
      </c>
      <c r="D560" s="199"/>
      <c r="E560" s="199"/>
      <c r="F560" s="199"/>
      <c r="G560" s="199"/>
      <c r="H560" s="199"/>
      <c r="I560" s="199"/>
      <c r="J560" s="199"/>
      <c r="K560" s="199"/>
      <c r="L560" s="199"/>
      <c r="M560" s="199"/>
      <c r="N560" s="199"/>
      <c r="O560" s="199"/>
      <c r="P560" s="199"/>
      <c r="Q560" s="199"/>
      <c r="R560" s="199"/>
      <c r="S560" s="199"/>
      <c r="T560" s="199"/>
      <c r="U560" s="199"/>
      <c r="V560" s="199"/>
      <c r="W560" s="199">
        <v>525586</v>
      </c>
      <c r="X560" s="199"/>
      <c r="Y560" s="21"/>
      <c r="Z560" s="20"/>
    </row>
    <row r="561" spans="1:28" s="19" customFormat="1" ht="12.75" customHeight="1" x14ac:dyDescent="0.25">
      <c r="A561" s="201">
        <f>A560+1</f>
        <v>349</v>
      </c>
      <c r="B561" s="147" t="s">
        <v>110</v>
      </c>
      <c r="C561" s="199">
        <f>D561+K561+M561+O561+Q561+S561+U561+V561+W561+X561</f>
        <v>525586</v>
      </c>
      <c r="D561" s="199"/>
      <c r="E561" s="199"/>
      <c r="F561" s="199"/>
      <c r="G561" s="199"/>
      <c r="H561" s="199"/>
      <c r="I561" s="199"/>
      <c r="J561" s="199"/>
      <c r="K561" s="199"/>
      <c r="L561" s="199"/>
      <c r="M561" s="199"/>
      <c r="N561" s="199"/>
      <c r="O561" s="199"/>
      <c r="P561" s="199"/>
      <c r="Q561" s="199"/>
      <c r="R561" s="199"/>
      <c r="S561" s="199"/>
      <c r="T561" s="199"/>
      <c r="U561" s="199"/>
      <c r="V561" s="199"/>
      <c r="W561" s="199">
        <v>525586</v>
      </c>
      <c r="X561" s="199"/>
      <c r="Y561" s="21"/>
      <c r="Z561" s="20"/>
    </row>
    <row r="562" spans="1:28" s="19" customFormat="1" ht="13.5" customHeight="1" x14ac:dyDescent="0.25">
      <c r="A562" s="201">
        <f t="shared" ref="A562:A563" si="191">A561+1</f>
        <v>350</v>
      </c>
      <c r="B562" s="148" t="s">
        <v>547</v>
      </c>
      <c r="C562" s="199">
        <f>D562+K562+M562+O562+Q562+S562+U562+V562+W562+X562</f>
        <v>456023</v>
      </c>
      <c r="D562" s="199"/>
      <c r="E562" s="199"/>
      <c r="F562" s="199"/>
      <c r="G562" s="199"/>
      <c r="H562" s="199"/>
      <c r="I562" s="199"/>
      <c r="J562" s="199"/>
      <c r="K562" s="199"/>
      <c r="L562" s="199"/>
      <c r="M562" s="199"/>
      <c r="N562" s="199"/>
      <c r="O562" s="199"/>
      <c r="P562" s="199"/>
      <c r="Q562" s="199"/>
      <c r="R562" s="199"/>
      <c r="S562" s="199"/>
      <c r="T562" s="199"/>
      <c r="U562" s="199"/>
      <c r="V562" s="199"/>
      <c r="W562" s="199">
        <v>456023</v>
      </c>
      <c r="X562" s="199"/>
      <c r="Y562" s="21"/>
      <c r="Z562" s="20"/>
    </row>
    <row r="563" spans="1:28" s="19" customFormat="1" ht="12.75" customHeight="1" x14ac:dyDescent="0.25">
      <c r="A563" s="201">
        <f t="shared" si="191"/>
        <v>351</v>
      </c>
      <c r="B563" s="148" t="s">
        <v>548</v>
      </c>
      <c r="C563" s="199">
        <f>D563+K563+M563+O563+Q563+S563+U563+V563+W563+X563</f>
        <v>1795106</v>
      </c>
      <c r="D563" s="199"/>
      <c r="E563" s="199"/>
      <c r="F563" s="199"/>
      <c r="G563" s="199"/>
      <c r="H563" s="199"/>
      <c r="I563" s="199"/>
      <c r="J563" s="199"/>
      <c r="K563" s="199"/>
      <c r="L563" s="199"/>
      <c r="M563" s="199"/>
      <c r="N563" s="199"/>
      <c r="O563" s="199"/>
      <c r="P563" s="199"/>
      <c r="Q563" s="199"/>
      <c r="R563" s="199"/>
      <c r="S563" s="199"/>
      <c r="T563" s="199"/>
      <c r="U563" s="199"/>
      <c r="V563" s="199"/>
      <c r="W563" s="199">
        <v>1795106</v>
      </c>
      <c r="X563" s="199"/>
      <c r="Y563" s="21"/>
      <c r="Z563" s="20"/>
    </row>
    <row r="564" spans="1:28" s="19" customFormat="1" ht="12.75" customHeight="1" x14ac:dyDescent="0.3">
      <c r="A564" s="305" t="s">
        <v>18</v>
      </c>
      <c r="B564" s="306"/>
      <c r="C564" s="199">
        <f>SUM(C560:C563)</f>
        <v>3302301</v>
      </c>
      <c r="D564" s="199"/>
      <c r="E564" s="199"/>
      <c r="F564" s="199"/>
      <c r="G564" s="199"/>
      <c r="H564" s="199"/>
      <c r="I564" s="199"/>
      <c r="J564" s="199"/>
      <c r="K564" s="199"/>
      <c r="L564" s="199"/>
      <c r="M564" s="199"/>
      <c r="N564" s="199"/>
      <c r="O564" s="199"/>
      <c r="P564" s="199"/>
      <c r="Q564" s="199"/>
      <c r="R564" s="199"/>
      <c r="S564" s="199"/>
      <c r="T564" s="199"/>
      <c r="U564" s="199"/>
      <c r="V564" s="199"/>
      <c r="W564" s="199">
        <f t="shared" ref="W564" si="192">SUM(W560:W563)</f>
        <v>3302301</v>
      </c>
      <c r="X564" s="199"/>
      <c r="Y564" s="21"/>
      <c r="Z564" s="20"/>
    </row>
    <row r="565" spans="1:28" s="19" customFormat="1" ht="12.75" customHeight="1" x14ac:dyDescent="0.3">
      <c r="A565" s="258" t="s">
        <v>111</v>
      </c>
      <c r="B565" s="259"/>
      <c r="C565" s="260"/>
      <c r="D565" s="283"/>
      <c r="E565" s="284"/>
      <c r="F565" s="284"/>
      <c r="G565" s="284"/>
      <c r="H565" s="284"/>
      <c r="I565" s="284"/>
      <c r="J565" s="284"/>
      <c r="K565" s="284"/>
      <c r="L565" s="284"/>
      <c r="M565" s="284"/>
      <c r="N565" s="284"/>
      <c r="O565" s="284"/>
      <c r="P565" s="284"/>
      <c r="Q565" s="284"/>
      <c r="R565" s="284"/>
      <c r="S565" s="284"/>
      <c r="T565" s="284"/>
      <c r="U565" s="284"/>
      <c r="V565" s="284"/>
      <c r="W565" s="284"/>
      <c r="X565" s="285"/>
      <c r="Y565" s="21"/>
      <c r="Z565" s="20"/>
    </row>
    <row r="566" spans="1:28" s="19" customFormat="1" ht="12.75" customHeight="1" x14ac:dyDescent="0.3">
      <c r="A566" s="198">
        <f>A563+1</f>
        <v>352</v>
      </c>
      <c r="B566" s="14" t="s">
        <v>549</v>
      </c>
      <c r="C566" s="199">
        <f t="shared" ref="C566:C571" si="193">D566+K566+M566+O566+Q566+S566+U566+V566+W566+X566</f>
        <v>11790790</v>
      </c>
      <c r="D566" s="199"/>
      <c r="E566" s="197"/>
      <c r="F566" s="197"/>
      <c r="G566" s="197"/>
      <c r="H566" s="197"/>
      <c r="I566" s="197"/>
      <c r="J566" s="198">
        <v>5</v>
      </c>
      <c r="K566" s="197">
        <v>11758575</v>
      </c>
      <c r="L566" s="197"/>
      <c r="M566" s="197"/>
      <c r="N566" s="199"/>
      <c r="O566" s="199"/>
      <c r="P566" s="197"/>
      <c r="Q566" s="197"/>
      <c r="R566" s="197"/>
      <c r="S566" s="197"/>
      <c r="T566" s="199"/>
      <c r="U566" s="199"/>
      <c r="V566" s="199"/>
      <c r="W566" s="199"/>
      <c r="X566" s="199">
        <v>32215</v>
      </c>
      <c r="Y566" s="21"/>
      <c r="Z566" s="20"/>
    </row>
    <row r="567" spans="1:28" s="19" customFormat="1" x14ac:dyDescent="0.3">
      <c r="A567" s="198">
        <f>A566+1</f>
        <v>353</v>
      </c>
      <c r="B567" s="14" t="s">
        <v>550</v>
      </c>
      <c r="C567" s="199">
        <f t="shared" si="193"/>
        <v>5075973</v>
      </c>
      <c r="D567" s="199"/>
      <c r="E567" s="197"/>
      <c r="F567" s="197"/>
      <c r="G567" s="197"/>
      <c r="H567" s="197"/>
      <c r="I567" s="197"/>
      <c r="J567" s="198"/>
      <c r="K567" s="197"/>
      <c r="L567" s="197">
        <v>504</v>
      </c>
      <c r="M567" s="199">
        <v>2520000</v>
      </c>
      <c r="N567" s="199"/>
      <c r="O567" s="199"/>
      <c r="P567" s="197">
        <v>554</v>
      </c>
      <c r="Q567" s="199">
        <f>P567*4000</f>
        <v>2216000</v>
      </c>
      <c r="R567" s="197"/>
      <c r="S567" s="199"/>
      <c r="T567" s="199"/>
      <c r="U567" s="199"/>
      <c r="V567" s="199"/>
      <c r="W567" s="199">
        <v>296946</v>
      </c>
      <c r="X567" s="199">
        <v>43027</v>
      </c>
      <c r="Y567" s="21"/>
      <c r="Z567" s="20"/>
      <c r="AA567" s="20"/>
      <c r="AB567" s="20"/>
    </row>
    <row r="568" spans="1:28" s="19" customFormat="1" x14ac:dyDescent="0.3">
      <c r="A568" s="198">
        <f t="shared" ref="A568:A571" si="194">A567+1</f>
        <v>354</v>
      </c>
      <c r="B568" s="14" t="s">
        <v>551</v>
      </c>
      <c r="C568" s="199">
        <f t="shared" si="193"/>
        <v>4103131</v>
      </c>
      <c r="D568" s="199"/>
      <c r="E568" s="197"/>
      <c r="F568" s="197"/>
      <c r="G568" s="197"/>
      <c r="H568" s="197"/>
      <c r="I568" s="197"/>
      <c r="J568" s="198"/>
      <c r="K568" s="197"/>
      <c r="L568" s="197">
        <v>420</v>
      </c>
      <c r="M568" s="199">
        <v>1260000</v>
      </c>
      <c r="N568" s="199"/>
      <c r="O568" s="199"/>
      <c r="P568" s="197">
        <v>620</v>
      </c>
      <c r="Q568" s="199">
        <f t="shared" ref="Q568:Q571" si="195">P568*4000</f>
        <v>2480000</v>
      </c>
      <c r="R568" s="197"/>
      <c r="S568" s="199"/>
      <c r="T568" s="199"/>
      <c r="U568" s="199"/>
      <c r="V568" s="199"/>
      <c r="W568" s="199">
        <v>327951</v>
      </c>
      <c r="X568" s="199">
        <v>35180</v>
      </c>
      <c r="Y568" s="21"/>
      <c r="Z568" s="20"/>
      <c r="AA568" s="20"/>
      <c r="AB568" s="20"/>
    </row>
    <row r="569" spans="1:28" s="19" customFormat="1" x14ac:dyDescent="0.3">
      <c r="A569" s="198">
        <f t="shared" si="194"/>
        <v>355</v>
      </c>
      <c r="B569" s="14" t="s">
        <v>552</v>
      </c>
      <c r="C569" s="199">
        <f t="shared" si="193"/>
        <v>4103743</v>
      </c>
      <c r="D569" s="199"/>
      <c r="E569" s="197"/>
      <c r="F569" s="197"/>
      <c r="G569" s="197"/>
      <c r="H569" s="197"/>
      <c r="I569" s="197"/>
      <c r="J569" s="198"/>
      <c r="K569" s="197"/>
      <c r="L569" s="197">
        <v>420</v>
      </c>
      <c r="M569" s="199">
        <v>1260000</v>
      </c>
      <c r="N569" s="199"/>
      <c r="O569" s="199"/>
      <c r="P569" s="197">
        <v>620</v>
      </c>
      <c r="Q569" s="199">
        <f t="shared" si="195"/>
        <v>2480000</v>
      </c>
      <c r="R569" s="197"/>
      <c r="S569" s="199"/>
      <c r="T569" s="199"/>
      <c r="U569" s="199"/>
      <c r="V569" s="199"/>
      <c r="W569" s="199">
        <v>327951</v>
      </c>
      <c r="X569" s="199">
        <v>35792</v>
      </c>
      <c r="Y569" s="21"/>
      <c r="Z569" s="20"/>
      <c r="AA569" s="20"/>
      <c r="AB569" s="20"/>
    </row>
    <row r="570" spans="1:28" s="19" customFormat="1" x14ac:dyDescent="0.3">
      <c r="A570" s="198">
        <f t="shared" si="194"/>
        <v>356</v>
      </c>
      <c r="B570" s="14" t="s">
        <v>553</v>
      </c>
      <c r="C570" s="199">
        <f t="shared" si="193"/>
        <v>4103169</v>
      </c>
      <c r="D570" s="199"/>
      <c r="E570" s="197"/>
      <c r="F570" s="197"/>
      <c r="G570" s="197"/>
      <c r="H570" s="197"/>
      <c r="I570" s="197"/>
      <c r="J570" s="198"/>
      <c r="K570" s="197"/>
      <c r="L570" s="197">
        <v>420</v>
      </c>
      <c r="M570" s="199">
        <v>1260000</v>
      </c>
      <c r="N570" s="199"/>
      <c r="O570" s="199"/>
      <c r="P570" s="197">
        <v>620</v>
      </c>
      <c r="Q570" s="199">
        <f t="shared" si="195"/>
        <v>2480000</v>
      </c>
      <c r="R570" s="197"/>
      <c r="S570" s="199"/>
      <c r="T570" s="199"/>
      <c r="U570" s="199"/>
      <c r="V570" s="199"/>
      <c r="W570" s="199">
        <v>327951</v>
      </c>
      <c r="X570" s="199">
        <v>35218</v>
      </c>
      <c r="Y570" s="21"/>
      <c r="Z570" s="20"/>
      <c r="AA570" s="20"/>
      <c r="AB570" s="20"/>
    </row>
    <row r="571" spans="1:28" s="19" customFormat="1" x14ac:dyDescent="0.3">
      <c r="A571" s="198">
        <f t="shared" si="194"/>
        <v>357</v>
      </c>
      <c r="B571" s="14" t="s">
        <v>554</v>
      </c>
      <c r="C571" s="199">
        <f t="shared" si="193"/>
        <v>4104316</v>
      </c>
      <c r="D571" s="199"/>
      <c r="E571" s="197"/>
      <c r="F571" s="197"/>
      <c r="G571" s="197"/>
      <c r="H571" s="197"/>
      <c r="I571" s="197"/>
      <c r="J571" s="198"/>
      <c r="K571" s="197"/>
      <c r="L571" s="197">
        <v>420</v>
      </c>
      <c r="M571" s="199">
        <v>1260000</v>
      </c>
      <c r="N571" s="199"/>
      <c r="O571" s="199"/>
      <c r="P571" s="197">
        <v>620</v>
      </c>
      <c r="Q571" s="199">
        <f t="shared" si="195"/>
        <v>2480000</v>
      </c>
      <c r="R571" s="197"/>
      <c r="S571" s="199"/>
      <c r="T571" s="199"/>
      <c r="U571" s="199"/>
      <c r="V571" s="199"/>
      <c r="W571" s="199">
        <v>327951</v>
      </c>
      <c r="X571" s="199">
        <v>36365</v>
      </c>
      <c r="Y571" s="21"/>
      <c r="Z571" s="20"/>
      <c r="AA571" s="20"/>
      <c r="AB571" s="20"/>
    </row>
    <row r="572" spans="1:28" s="19" customFormat="1" ht="12.75" customHeight="1" x14ac:dyDescent="0.3">
      <c r="A572" s="305" t="s">
        <v>18</v>
      </c>
      <c r="B572" s="306"/>
      <c r="C572" s="199">
        <f t="shared" ref="C572:X572" si="196">SUM(C566:C571)</f>
        <v>33281122</v>
      </c>
      <c r="D572" s="199"/>
      <c r="E572" s="199"/>
      <c r="F572" s="199"/>
      <c r="G572" s="199"/>
      <c r="H572" s="199"/>
      <c r="I572" s="199"/>
      <c r="J572" s="201">
        <f t="shared" si="196"/>
        <v>5</v>
      </c>
      <c r="K572" s="199">
        <f t="shared" si="196"/>
        <v>11758575</v>
      </c>
      <c r="L572" s="199">
        <f t="shared" si="196"/>
        <v>2184</v>
      </c>
      <c r="M572" s="199">
        <f t="shared" si="196"/>
        <v>7560000</v>
      </c>
      <c r="N572" s="199"/>
      <c r="O572" s="199"/>
      <c r="P572" s="199">
        <f t="shared" si="196"/>
        <v>3034</v>
      </c>
      <c r="Q572" s="199">
        <f t="shared" si="196"/>
        <v>12136000</v>
      </c>
      <c r="R572" s="199"/>
      <c r="S572" s="199"/>
      <c r="T572" s="199"/>
      <c r="U572" s="199"/>
      <c r="V572" s="199"/>
      <c r="W572" s="199">
        <f t="shared" si="196"/>
        <v>1608750</v>
      </c>
      <c r="X572" s="199">
        <f t="shared" si="196"/>
        <v>217797</v>
      </c>
      <c r="Y572" s="21"/>
      <c r="Z572" s="20"/>
      <c r="AA572" s="20"/>
      <c r="AB572" s="20"/>
    </row>
    <row r="573" spans="1:28" s="19" customFormat="1" ht="12.75" customHeight="1" x14ac:dyDescent="0.3">
      <c r="A573" s="258" t="s">
        <v>112</v>
      </c>
      <c r="B573" s="259"/>
      <c r="C573" s="260"/>
      <c r="D573" s="283"/>
      <c r="E573" s="284"/>
      <c r="F573" s="284"/>
      <c r="G573" s="284"/>
      <c r="H573" s="284"/>
      <c r="I573" s="284"/>
      <c r="J573" s="284"/>
      <c r="K573" s="284"/>
      <c r="L573" s="284"/>
      <c r="M573" s="284"/>
      <c r="N573" s="284"/>
      <c r="O573" s="284"/>
      <c r="P573" s="284"/>
      <c r="Q573" s="284"/>
      <c r="R573" s="284"/>
      <c r="S573" s="284"/>
      <c r="T573" s="284"/>
      <c r="U573" s="284"/>
      <c r="V573" s="284"/>
      <c r="W573" s="284"/>
      <c r="X573" s="285"/>
      <c r="Y573" s="21"/>
      <c r="Z573" s="20"/>
    </row>
    <row r="574" spans="1:28" s="19" customFormat="1" ht="12.75" customHeight="1" x14ac:dyDescent="0.3">
      <c r="A574" s="201">
        <f>A571+1</f>
        <v>358</v>
      </c>
      <c r="B574" s="14" t="s">
        <v>555</v>
      </c>
      <c r="C574" s="199">
        <f>D574+K574+M574+O574+Q574+S574+U574+V574+W574+X574</f>
        <v>1673213</v>
      </c>
      <c r="D574" s="199"/>
      <c r="E574" s="199"/>
      <c r="F574" s="199"/>
      <c r="G574" s="199"/>
      <c r="H574" s="199"/>
      <c r="I574" s="199"/>
      <c r="J574" s="199"/>
      <c r="K574" s="199"/>
      <c r="L574" s="199">
        <v>555</v>
      </c>
      <c r="M574" s="199">
        <v>1665000</v>
      </c>
      <c r="N574" s="199"/>
      <c r="O574" s="199"/>
      <c r="P574" s="199"/>
      <c r="Q574" s="199"/>
      <c r="R574" s="199"/>
      <c r="S574" s="199"/>
      <c r="T574" s="199"/>
      <c r="U574" s="199"/>
      <c r="V574" s="199"/>
      <c r="W574" s="199"/>
      <c r="X574" s="199">
        <v>8213</v>
      </c>
      <c r="Y574" s="21"/>
      <c r="Z574" s="20"/>
    </row>
    <row r="575" spans="1:28" s="19" customFormat="1" ht="12.75" customHeight="1" x14ac:dyDescent="0.3">
      <c r="A575" s="201">
        <f>A574+1</f>
        <v>359</v>
      </c>
      <c r="B575" s="14" t="s">
        <v>556</v>
      </c>
      <c r="C575" s="199">
        <f>D575+K575+M575+O575+Q575+S575+U575+V575+W575+X575</f>
        <v>2392168</v>
      </c>
      <c r="D575" s="199"/>
      <c r="E575" s="199"/>
      <c r="F575" s="199"/>
      <c r="G575" s="199"/>
      <c r="H575" s="199"/>
      <c r="I575" s="199"/>
      <c r="J575" s="199"/>
      <c r="K575" s="199"/>
      <c r="L575" s="199">
        <v>791.07</v>
      </c>
      <c r="M575" s="199">
        <v>2373210</v>
      </c>
      <c r="N575" s="199"/>
      <c r="O575" s="199"/>
      <c r="P575" s="199"/>
      <c r="Q575" s="199"/>
      <c r="R575" s="199"/>
      <c r="S575" s="199"/>
      <c r="T575" s="199"/>
      <c r="U575" s="199"/>
      <c r="V575" s="199"/>
      <c r="W575" s="199"/>
      <c r="X575" s="199">
        <v>18958</v>
      </c>
      <c r="Y575" s="21"/>
      <c r="Z575" s="20"/>
    </row>
    <row r="576" spans="1:28" s="19" customFormat="1" ht="12.75" customHeight="1" x14ac:dyDescent="0.3">
      <c r="A576" s="305" t="s">
        <v>18</v>
      </c>
      <c r="B576" s="306"/>
      <c r="C576" s="199">
        <f>SUM(C574:C575)</f>
        <v>4065381</v>
      </c>
      <c r="D576" s="199"/>
      <c r="E576" s="199"/>
      <c r="F576" s="199"/>
      <c r="G576" s="199"/>
      <c r="H576" s="199"/>
      <c r="I576" s="199"/>
      <c r="J576" s="199"/>
      <c r="K576" s="199"/>
      <c r="L576" s="199">
        <f t="shared" ref="L576:X576" si="197">SUM(L574:L575)</f>
        <v>1346.0700000000002</v>
      </c>
      <c r="M576" s="199">
        <f t="shared" si="197"/>
        <v>4038210</v>
      </c>
      <c r="N576" s="199"/>
      <c r="O576" s="199"/>
      <c r="P576" s="199"/>
      <c r="Q576" s="199"/>
      <c r="R576" s="199"/>
      <c r="S576" s="199"/>
      <c r="T576" s="199"/>
      <c r="U576" s="199"/>
      <c r="V576" s="199"/>
      <c r="W576" s="199"/>
      <c r="X576" s="199">
        <f t="shared" si="197"/>
        <v>27171</v>
      </c>
      <c r="Y576" s="21"/>
      <c r="Z576" s="20"/>
    </row>
    <row r="577" spans="1:29" s="19" customFormat="1" ht="12.75" customHeight="1" x14ac:dyDescent="0.3">
      <c r="A577" s="258" t="s">
        <v>113</v>
      </c>
      <c r="B577" s="259"/>
      <c r="C577" s="260"/>
      <c r="D577" s="283"/>
      <c r="E577" s="284"/>
      <c r="F577" s="284"/>
      <c r="G577" s="284"/>
      <c r="H577" s="284"/>
      <c r="I577" s="284"/>
      <c r="J577" s="284"/>
      <c r="K577" s="284"/>
      <c r="L577" s="284"/>
      <c r="M577" s="284"/>
      <c r="N577" s="284"/>
      <c r="O577" s="284"/>
      <c r="P577" s="284"/>
      <c r="Q577" s="284"/>
      <c r="R577" s="284"/>
      <c r="S577" s="284"/>
      <c r="T577" s="284"/>
      <c r="U577" s="284"/>
      <c r="V577" s="284"/>
      <c r="W577" s="284"/>
      <c r="X577" s="285"/>
      <c r="Y577" s="21"/>
      <c r="Z577" s="20"/>
    </row>
    <row r="578" spans="1:29" s="19" customFormat="1" x14ac:dyDescent="0.3">
      <c r="A578" s="198">
        <f>A575+1</f>
        <v>360</v>
      </c>
      <c r="B578" s="14" t="s">
        <v>557</v>
      </c>
      <c r="C578" s="199">
        <f t="shared" ref="C578:C587" si="198">D578+K578+M578+O578+Q578+S578+U578+V578+W578+X578</f>
        <v>5081045</v>
      </c>
      <c r="D578" s="199"/>
      <c r="E578" s="199"/>
      <c r="F578" s="199"/>
      <c r="G578" s="199"/>
      <c r="H578" s="199"/>
      <c r="I578" s="199"/>
      <c r="J578" s="199"/>
      <c r="K578" s="199"/>
      <c r="L578" s="199"/>
      <c r="M578" s="199"/>
      <c r="N578" s="199"/>
      <c r="O578" s="199"/>
      <c r="P578" s="199">
        <v>1209.5999999999999</v>
      </c>
      <c r="Q578" s="199">
        <f>P578*4000</f>
        <v>4838400</v>
      </c>
      <c r="R578" s="199"/>
      <c r="S578" s="199"/>
      <c r="T578" s="199"/>
      <c r="U578" s="199"/>
      <c r="V578" s="199"/>
      <c r="W578" s="199">
        <v>189149</v>
      </c>
      <c r="X578" s="199">
        <v>53496</v>
      </c>
      <c r="Y578" s="21"/>
      <c r="Z578" s="20"/>
      <c r="AA578" s="20"/>
      <c r="AB578" s="20"/>
    </row>
    <row r="579" spans="1:29" s="19" customFormat="1" x14ac:dyDescent="0.3">
      <c r="A579" s="198">
        <f>A578+1</f>
        <v>361</v>
      </c>
      <c r="B579" s="14" t="s">
        <v>558</v>
      </c>
      <c r="C579" s="199">
        <f>D579+K579+M579+O579+Q579+S579+U579+V579+W579+X579</f>
        <v>3490853</v>
      </c>
      <c r="D579" s="199"/>
      <c r="E579" s="199"/>
      <c r="F579" s="199"/>
      <c r="G579" s="199"/>
      <c r="H579" s="199"/>
      <c r="I579" s="199"/>
      <c r="J579" s="199"/>
      <c r="K579" s="199"/>
      <c r="L579" s="199"/>
      <c r="M579" s="199"/>
      <c r="N579" s="199"/>
      <c r="O579" s="199"/>
      <c r="P579" s="199">
        <v>864</v>
      </c>
      <c r="Q579" s="199">
        <f>P579*4000</f>
        <v>3456000</v>
      </c>
      <c r="R579" s="199"/>
      <c r="S579" s="199"/>
      <c r="T579" s="199"/>
      <c r="U579" s="199"/>
      <c r="V579" s="199"/>
      <c r="W579" s="199"/>
      <c r="X579" s="199">
        <v>34853</v>
      </c>
      <c r="Y579" s="21"/>
      <c r="Z579" s="20"/>
      <c r="AA579" s="20"/>
      <c r="AB579" s="20"/>
    </row>
    <row r="580" spans="1:29" s="19" customFormat="1" x14ac:dyDescent="0.3">
      <c r="A580" s="198">
        <f t="shared" ref="A580:A588" si="199">A579+1</f>
        <v>362</v>
      </c>
      <c r="B580" s="14" t="s">
        <v>559</v>
      </c>
      <c r="C580" s="199">
        <f t="shared" si="198"/>
        <v>5409499</v>
      </c>
      <c r="D580" s="199"/>
      <c r="E580" s="199"/>
      <c r="F580" s="199"/>
      <c r="G580" s="199"/>
      <c r="H580" s="199"/>
      <c r="I580" s="199"/>
      <c r="J580" s="199"/>
      <c r="K580" s="199"/>
      <c r="L580" s="199">
        <v>562.79999999999995</v>
      </c>
      <c r="M580" s="199">
        <v>2814000</v>
      </c>
      <c r="N580" s="199"/>
      <c r="O580" s="199"/>
      <c r="P580" s="199">
        <v>580.79999999999995</v>
      </c>
      <c r="Q580" s="199">
        <f>P580*4000</f>
        <v>2323200</v>
      </c>
      <c r="R580" s="199"/>
      <c r="S580" s="199"/>
      <c r="T580" s="199"/>
      <c r="U580" s="199"/>
      <c r="V580" s="199"/>
      <c r="W580" s="199"/>
      <c r="X580" s="199">
        <v>272299</v>
      </c>
      <c r="Y580" s="21"/>
      <c r="Z580" s="20"/>
      <c r="AA580" s="20"/>
      <c r="AB580" s="20"/>
    </row>
    <row r="581" spans="1:29" s="19" customFormat="1" x14ac:dyDescent="0.3">
      <c r="A581" s="198">
        <f t="shared" si="199"/>
        <v>363</v>
      </c>
      <c r="B581" s="14" t="s">
        <v>560</v>
      </c>
      <c r="C581" s="199">
        <f t="shared" si="198"/>
        <v>7914804</v>
      </c>
      <c r="D581" s="199"/>
      <c r="E581" s="199"/>
      <c r="F581" s="199"/>
      <c r="G581" s="199"/>
      <c r="H581" s="199"/>
      <c r="I581" s="199"/>
      <c r="J581" s="199"/>
      <c r="K581" s="199"/>
      <c r="L581" s="199">
        <v>878</v>
      </c>
      <c r="M581" s="199">
        <v>4390000</v>
      </c>
      <c r="N581" s="199"/>
      <c r="O581" s="199"/>
      <c r="P581" s="199">
        <v>831.6</v>
      </c>
      <c r="Q581" s="199">
        <f t="shared" ref="Q581" si="200">P581*4000</f>
        <v>3326400</v>
      </c>
      <c r="R581" s="199"/>
      <c r="S581" s="199"/>
      <c r="T581" s="199"/>
      <c r="U581" s="199"/>
      <c r="V581" s="199"/>
      <c r="W581" s="199">
        <v>153334</v>
      </c>
      <c r="X581" s="199">
        <v>45070</v>
      </c>
      <c r="Y581" s="21"/>
      <c r="Z581" s="20"/>
      <c r="AA581" s="20"/>
      <c r="AB581" s="20"/>
    </row>
    <row r="582" spans="1:29" s="19" customFormat="1" x14ac:dyDescent="0.3">
      <c r="A582" s="198">
        <f t="shared" si="199"/>
        <v>364</v>
      </c>
      <c r="B582" s="14" t="s">
        <v>561</v>
      </c>
      <c r="C582" s="199">
        <f t="shared" si="198"/>
        <v>2064254</v>
      </c>
      <c r="D582" s="199"/>
      <c r="E582" s="199"/>
      <c r="F582" s="199"/>
      <c r="G582" s="199"/>
      <c r="H582" s="199"/>
      <c r="I582" s="199"/>
      <c r="J582" s="199"/>
      <c r="K582" s="199"/>
      <c r="L582" s="199">
        <v>629</v>
      </c>
      <c r="M582" s="199">
        <v>1887000</v>
      </c>
      <c r="N582" s="199"/>
      <c r="O582" s="199"/>
      <c r="P582" s="199"/>
      <c r="Q582" s="199"/>
      <c r="R582" s="199"/>
      <c r="S582" s="199"/>
      <c r="T582" s="199"/>
      <c r="U582" s="199"/>
      <c r="V582" s="199"/>
      <c r="W582" s="199">
        <v>158794</v>
      </c>
      <c r="X582" s="199">
        <v>18460</v>
      </c>
      <c r="Y582" s="21"/>
      <c r="Z582" s="20"/>
      <c r="AA582" s="20"/>
      <c r="AB582" s="20"/>
    </row>
    <row r="583" spans="1:29" s="19" customFormat="1" ht="12.75" customHeight="1" x14ac:dyDescent="0.3">
      <c r="A583" s="198">
        <f t="shared" si="199"/>
        <v>365</v>
      </c>
      <c r="B583" s="14" t="s">
        <v>562</v>
      </c>
      <c r="C583" s="199">
        <f t="shared" si="198"/>
        <v>134431</v>
      </c>
      <c r="D583" s="199"/>
      <c r="E583" s="199"/>
      <c r="F583" s="199"/>
      <c r="G583" s="199"/>
      <c r="H583" s="199"/>
      <c r="I583" s="199"/>
      <c r="J583" s="199"/>
      <c r="K583" s="199"/>
      <c r="L583" s="199"/>
      <c r="M583" s="199"/>
      <c r="N583" s="199"/>
      <c r="O583" s="199"/>
      <c r="P583" s="199"/>
      <c r="Q583" s="199"/>
      <c r="R583" s="199"/>
      <c r="S583" s="199"/>
      <c r="T583" s="199"/>
      <c r="U583" s="199"/>
      <c r="V583" s="199"/>
      <c r="W583" s="199">
        <v>134431</v>
      </c>
      <c r="X583" s="199"/>
      <c r="Y583" s="21"/>
      <c r="Z583" s="20"/>
    </row>
    <row r="584" spans="1:29" s="19" customFormat="1" ht="12.75" customHeight="1" x14ac:dyDescent="0.3">
      <c r="A584" s="198">
        <f t="shared" si="199"/>
        <v>366</v>
      </c>
      <c r="B584" s="14" t="s">
        <v>563</v>
      </c>
      <c r="C584" s="199">
        <f t="shared" si="198"/>
        <v>134431</v>
      </c>
      <c r="D584" s="199"/>
      <c r="E584" s="199"/>
      <c r="F584" s="199"/>
      <c r="G584" s="199"/>
      <c r="H584" s="199"/>
      <c r="I584" s="199"/>
      <c r="J584" s="199"/>
      <c r="K584" s="199"/>
      <c r="L584" s="199"/>
      <c r="M584" s="199"/>
      <c r="N584" s="199"/>
      <c r="O584" s="199"/>
      <c r="P584" s="199"/>
      <c r="Q584" s="199"/>
      <c r="R584" s="199"/>
      <c r="S584" s="199"/>
      <c r="T584" s="199"/>
      <c r="U584" s="199"/>
      <c r="V584" s="199"/>
      <c r="W584" s="199">
        <v>134431</v>
      </c>
      <c r="X584" s="199"/>
      <c r="Y584" s="21"/>
      <c r="Z584" s="20"/>
    </row>
    <row r="585" spans="1:29" s="19" customFormat="1" ht="25.5" customHeight="1" x14ac:dyDescent="0.3">
      <c r="A585" s="198">
        <f t="shared" si="199"/>
        <v>367</v>
      </c>
      <c r="B585" s="14" t="s">
        <v>564</v>
      </c>
      <c r="C585" s="199">
        <f t="shared" si="198"/>
        <v>879086</v>
      </c>
      <c r="D585" s="199"/>
      <c r="E585" s="199"/>
      <c r="F585" s="199"/>
      <c r="G585" s="199"/>
      <c r="H585" s="199"/>
      <c r="I585" s="199"/>
      <c r="J585" s="199"/>
      <c r="K585" s="199"/>
      <c r="L585" s="199"/>
      <c r="M585" s="199"/>
      <c r="N585" s="199"/>
      <c r="O585" s="199"/>
      <c r="P585" s="199"/>
      <c r="Q585" s="199"/>
      <c r="R585" s="199"/>
      <c r="S585" s="199"/>
      <c r="T585" s="199"/>
      <c r="U585" s="199"/>
      <c r="V585" s="199"/>
      <c r="W585" s="199">
        <v>879086</v>
      </c>
      <c r="X585" s="199"/>
      <c r="Y585" s="21"/>
      <c r="Z585" s="20"/>
    </row>
    <row r="586" spans="1:29" s="19" customFormat="1" ht="25.5" customHeight="1" x14ac:dyDescent="0.3">
      <c r="A586" s="198">
        <f t="shared" si="199"/>
        <v>368</v>
      </c>
      <c r="B586" s="14" t="s">
        <v>565</v>
      </c>
      <c r="C586" s="199">
        <f t="shared" si="198"/>
        <v>745375</v>
      </c>
      <c r="D586" s="199"/>
      <c r="E586" s="199"/>
      <c r="F586" s="199"/>
      <c r="G586" s="199"/>
      <c r="H586" s="199"/>
      <c r="I586" s="199"/>
      <c r="J586" s="199"/>
      <c r="K586" s="199"/>
      <c r="L586" s="199"/>
      <c r="M586" s="199"/>
      <c r="N586" s="199"/>
      <c r="O586" s="199"/>
      <c r="P586" s="199"/>
      <c r="Q586" s="199"/>
      <c r="R586" s="199"/>
      <c r="S586" s="199"/>
      <c r="T586" s="199"/>
      <c r="U586" s="199"/>
      <c r="V586" s="199"/>
      <c r="W586" s="199">
        <v>745375</v>
      </c>
      <c r="X586" s="199"/>
      <c r="Y586" s="21"/>
      <c r="Z586" s="20"/>
    </row>
    <row r="587" spans="1:29" s="19" customFormat="1" ht="12.75" customHeight="1" x14ac:dyDescent="0.3">
      <c r="A587" s="198">
        <f t="shared" si="199"/>
        <v>369</v>
      </c>
      <c r="B587" s="14" t="s">
        <v>566</v>
      </c>
      <c r="C587" s="199">
        <f t="shared" si="198"/>
        <v>745375</v>
      </c>
      <c r="D587" s="199"/>
      <c r="E587" s="199"/>
      <c r="F587" s="199"/>
      <c r="G587" s="199"/>
      <c r="H587" s="199"/>
      <c r="I587" s="199"/>
      <c r="J587" s="199"/>
      <c r="K587" s="199"/>
      <c r="L587" s="199"/>
      <c r="M587" s="199"/>
      <c r="N587" s="199"/>
      <c r="O587" s="199"/>
      <c r="P587" s="199"/>
      <c r="Q587" s="199"/>
      <c r="R587" s="199"/>
      <c r="S587" s="199"/>
      <c r="T587" s="199"/>
      <c r="U587" s="199"/>
      <c r="V587" s="199"/>
      <c r="W587" s="199">
        <v>745375</v>
      </c>
      <c r="X587" s="199"/>
      <c r="Y587" s="21"/>
      <c r="Z587" s="20"/>
    </row>
    <row r="588" spans="1:29" s="19" customFormat="1" x14ac:dyDescent="0.3">
      <c r="A588" s="198">
        <f t="shared" si="199"/>
        <v>370</v>
      </c>
      <c r="B588" s="14" t="s">
        <v>567</v>
      </c>
      <c r="C588" s="199">
        <f>D588+K588+M588+O588+Q588+S588+U588+V588+W588+X588</f>
        <v>2222100</v>
      </c>
      <c r="D588" s="199"/>
      <c r="E588" s="199"/>
      <c r="F588" s="199"/>
      <c r="G588" s="199"/>
      <c r="H588" s="199"/>
      <c r="I588" s="199"/>
      <c r="J588" s="199"/>
      <c r="K588" s="199"/>
      <c r="L588" s="199"/>
      <c r="M588" s="199"/>
      <c r="N588" s="199"/>
      <c r="O588" s="199"/>
      <c r="P588" s="199">
        <v>518</v>
      </c>
      <c r="Q588" s="199">
        <f t="shared" ref="Q588" si="201">P588*4000</f>
        <v>2072000</v>
      </c>
      <c r="R588" s="199"/>
      <c r="S588" s="199"/>
      <c r="T588" s="199"/>
      <c r="U588" s="199"/>
      <c r="V588" s="199"/>
      <c r="W588" s="199">
        <v>128990</v>
      </c>
      <c r="X588" s="199">
        <v>21110</v>
      </c>
      <c r="Y588" s="21"/>
      <c r="Z588" s="20"/>
      <c r="AA588" s="20"/>
      <c r="AB588" s="20"/>
    </row>
    <row r="589" spans="1:29" s="19" customFormat="1" ht="12.75" customHeight="1" x14ac:dyDescent="0.3">
      <c r="A589" s="305" t="s">
        <v>18</v>
      </c>
      <c r="B589" s="306"/>
      <c r="C589" s="199">
        <f>SUM(C578:C588)</f>
        <v>28821253</v>
      </c>
      <c r="D589" s="199"/>
      <c r="E589" s="199"/>
      <c r="F589" s="199"/>
      <c r="G589" s="199"/>
      <c r="H589" s="199"/>
      <c r="I589" s="199"/>
      <c r="J589" s="199"/>
      <c r="K589" s="199"/>
      <c r="L589" s="199">
        <f t="shared" ref="L589:X589" si="202">SUM(L578:L588)</f>
        <v>2069.8000000000002</v>
      </c>
      <c r="M589" s="199">
        <f t="shared" si="202"/>
        <v>9091000</v>
      </c>
      <c r="N589" s="199"/>
      <c r="O589" s="199"/>
      <c r="P589" s="199">
        <f t="shared" si="202"/>
        <v>4003.9999999999995</v>
      </c>
      <c r="Q589" s="199">
        <f t="shared" si="202"/>
        <v>16016000</v>
      </c>
      <c r="R589" s="199"/>
      <c r="S589" s="199"/>
      <c r="T589" s="199"/>
      <c r="U589" s="199"/>
      <c r="V589" s="199"/>
      <c r="W589" s="199">
        <f t="shared" si="202"/>
        <v>3268965</v>
      </c>
      <c r="X589" s="199">
        <f t="shared" si="202"/>
        <v>445288</v>
      </c>
      <c r="Y589" s="21"/>
      <c r="Z589" s="20"/>
      <c r="AA589" s="20"/>
    </row>
    <row r="590" spans="1:29" s="156" customFormat="1" ht="12.75" customHeight="1" x14ac:dyDescent="0.3">
      <c r="A590" s="258" t="s">
        <v>114</v>
      </c>
      <c r="B590" s="260"/>
      <c r="C590" s="18">
        <f>C564+C572+C576+C589</f>
        <v>69470057</v>
      </c>
      <c r="D590" s="18"/>
      <c r="E590" s="18"/>
      <c r="F590" s="18"/>
      <c r="G590" s="18"/>
      <c r="H590" s="18"/>
      <c r="I590" s="18"/>
      <c r="J590" s="23">
        <f>J564+J572+J576+J589</f>
        <v>5</v>
      </c>
      <c r="K590" s="18">
        <f>K564+K572+K576+K589</f>
        <v>11758575</v>
      </c>
      <c r="L590" s="18">
        <f>L564+L572+L576+L589</f>
        <v>5599.8700000000008</v>
      </c>
      <c r="M590" s="18">
        <f>M564+M572+M576+M589</f>
        <v>20689210</v>
      </c>
      <c r="N590" s="18"/>
      <c r="O590" s="18"/>
      <c r="P590" s="18">
        <f>P564+P572+P576+P589</f>
        <v>7038</v>
      </c>
      <c r="Q590" s="18">
        <f>Q564+Q572+Q576+Q589</f>
        <v>28152000</v>
      </c>
      <c r="R590" s="18"/>
      <c r="S590" s="18"/>
      <c r="T590" s="18"/>
      <c r="U590" s="18"/>
      <c r="V590" s="18"/>
      <c r="W590" s="18">
        <f>W564+W572+W576+W589</f>
        <v>8180016</v>
      </c>
      <c r="X590" s="18">
        <f>X564+X572+X576+X589</f>
        <v>690256</v>
      </c>
      <c r="Y590" s="21"/>
      <c r="Z590" s="20"/>
      <c r="AA590" s="20"/>
      <c r="AB590" s="20"/>
      <c r="AC590" s="19"/>
    </row>
    <row r="591" spans="1:29" s="19" customFormat="1" x14ac:dyDescent="0.3">
      <c r="A591" s="216" t="s">
        <v>115</v>
      </c>
      <c r="B591" s="218"/>
      <c r="C591" s="18">
        <f>C590+C557+C511+C495+C471+C438+C423+C370+C342+C325+C279+C269+C248+C205+C170+C122+C69+C46</f>
        <v>1308091313</v>
      </c>
      <c r="D591" s="18">
        <f t="shared" ref="D591:Q591" si="203">D590+D557+D511+D495+D471+D438+D423+D370+D342+D325+D279+D269+D248+D205+D170+D122+D69+D46</f>
        <v>35750095</v>
      </c>
      <c r="E591" s="18">
        <f t="shared" si="203"/>
        <v>15450000</v>
      </c>
      <c r="F591" s="18">
        <f t="shared" si="203"/>
        <v>12334644</v>
      </c>
      <c r="G591" s="18">
        <f t="shared" si="203"/>
        <v>3148451</v>
      </c>
      <c r="H591" s="18">
        <f t="shared" si="203"/>
        <v>4261000</v>
      </c>
      <c r="I591" s="18">
        <f t="shared" si="203"/>
        <v>556000</v>
      </c>
      <c r="J591" s="23">
        <f t="shared" si="203"/>
        <v>77</v>
      </c>
      <c r="K591" s="18">
        <f t="shared" si="203"/>
        <v>188891258</v>
      </c>
      <c r="L591" s="18">
        <f t="shared" si="203"/>
        <v>130419.81999999999</v>
      </c>
      <c r="M591" s="18">
        <f t="shared" si="203"/>
        <v>498485258</v>
      </c>
      <c r="N591" s="18">
        <f t="shared" si="203"/>
        <v>4237.6000000000004</v>
      </c>
      <c r="O591" s="18">
        <f t="shared" si="203"/>
        <v>4877600</v>
      </c>
      <c r="P591" s="18">
        <f t="shared" si="203"/>
        <v>86351.53</v>
      </c>
      <c r="Q591" s="18">
        <f t="shared" si="203"/>
        <v>375428489</v>
      </c>
      <c r="R591" s="18"/>
      <c r="S591" s="18"/>
      <c r="T591" s="18">
        <f>T590+T557+T511+T495+T471+T438+T423+T370+T342+T325+T279+T269+T248+T205+T170+T122+T69+T46</f>
        <v>10478.009999999998</v>
      </c>
      <c r="U591" s="18">
        <f>U590+U557+U511+U495+U471+U438+U423+U370+U342+U325+U279+U269+U248+U205+U170+U122+U69+U46</f>
        <v>49960344</v>
      </c>
      <c r="V591" s="18"/>
      <c r="W591" s="18">
        <f>W590+W557+W511+W495+W471+W438+W423+W370+W342+W325+W279+W269+W248+W205+W170+W122+W69+W46</f>
        <v>144572629</v>
      </c>
      <c r="X591" s="18">
        <f>X590+X557+X511+X495+X471+X438+X423+X370+X342+X325+X279+X269+X248+X205+X170+X122+X69+X46</f>
        <v>10125640</v>
      </c>
      <c r="Y591" s="21"/>
      <c r="Z591" s="20"/>
      <c r="AA591" s="20"/>
      <c r="AB591" s="20"/>
    </row>
    <row r="592" spans="1:29" s="19" customFormat="1" ht="12.75" customHeight="1" x14ac:dyDescent="0.3">
      <c r="A592" s="303" t="s">
        <v>187</v>
      </c>
      <c r="B592" s="304"/>
      <c r="C592" s="157">
        <v>24682612</v>
      </c>
      <c r="D592" s="199"/>
      <c r="E592" s="199"/>
      <c r="F592" s="199"/>
      <c r="G592" s="199"/>
      <c r="H592" s="199"/>
      <c r="I592" s="199"/>
      <c r="J592" s="199"/>
      <c r="K592" s="199"/>
      <c r="L592" s="199"/>
      <c r="M592" s="199"/>
      <c r="N592" s="199"/>
      <c r="O592" s="199"/>
      <c r="P592" s="199"/>
      <c r="Q592" s="199"/>
      <c r="R592" s="199"/>
      <c r="S592" s="199"/>
      <c r="T592" s="199"/>
      <c r="U592" s="199"/>
      <c r="V592" s="199"/>
      <c r="W592" s="199"/>
      <c r="X592" s="199"/>
      <c r="Y592" s="21"/>
      <c r="Z592" s="20"/>
    </row>
    <row r="593" spans="1:26" s="19" customFormat="1" ht="12.75" customHeight="1" x14ac:dyDescent="0.3">
      <c r="A593" s="258" t="s">
        <v>186</v>
      </c>
      <c r="B593" s="260"/>
      <c r="C593" s="157">
        <f>C591+C592</f>
        <v>1332773925</v>
      </c>
      <c r="D593" s="199"/>
      <c r="E593" s="199"/>
      <c r="F593" s="199"/>
      <c r="G593" s="199"/>
      <c r="H593" s="199"/>
      <c r="I593" s="199"/>
      <c r="J593" s="199"/>
      <c r="K593" s="199"/>
      <c r="L593" s="199"/>
      <c r="M593" s="199"/>
      <c r="N593" s="199"/>
      <c r="O593" s="199"/>
      <c r="P593" s="199"/>
      <c r="Q593" s="199"/>
      <c r="R593" s="199"/>
      <c r="S593" s="199"/>
      <c r="T593" s="199"/>
      <c r="U593" s="199"/>
      <c r="V593" s="199"/>
      <c r="W593" s="199"/>
      <c r="X593" s="199"/>
      <c r="Y593" s="21"/>
      <c r="Z593" s="20"/>
    </row>
    <row r="594" spans="1:26" s="19" customFormat="1" x14ac:dyDescent="0.3">
      <c r="C594" s="154"/>
      <c r="D594" s="154"/>
      <c r="E594" s="154"/>
      <c r="F594" s="154"/>
      <c r="G594" s="154"/>
      <c r="H594" s="154"/>
      <c r="I594" s="154"/>
      <c r="J594" s="154"/>
      <c r="K594" s="154"/>
      <c r="L594" s="154"/>
      <c r="M594" s="154"/>
      <c r="N594" s="154"/>
      <c r="O594" s="154"/>
      <c r="P594" s="154"/>
      <c r="Q594" s="154"/>
      <c r="R594" s="154"/>
      <c r="S594" s="154"/>
      <c r="T594" s="154"/>
      <c r="U594" s="154"/>
      <c r="V594" s="154"/>
      <c r="W594" s="154"/>
      <c r="X594" s="154"/>
      <c r="Y594" s="153"/>
    </row>
    <row r="595" spans="1:26" s="19" customFormat="1" x14ac:dyDescent="0.3">
      <c r="C595" s="152">
        <f>(C591-W591-X591)*2.14/100</f>
        <v>24682611.141600002</v>
      </c>
      <c r="D595" s="187">
        <f>E591+F591+G591+H591+I591+K591+M591+O591+Q591+S591+U591+V591+W591+X591</f>
        <v>1308091313</v>
      </c>
      <c r="E595" s="154"/>
      <c r="F595" s="154"/>
      <c r="G595" s="154"/>
      <c r="H595" s="154"/>
      <c r="I595" s="154"/>
      <c r="J595" s="154"/>
      <c r="K595" s="154"/>
      <c r="L595" s="154"/>
      <c r="M595" s="154"/>
      <c r="N595" s="154"/>
      <c r="O595" s="154"/>
      <c r="P595" s="154"/>
      <c r="Q595" s="154"/>
      <c r="R595" s="154"/>
      <c r="S595" s="154"/>
      <c r="T595" s="154"/>
      <c r="U595" s="154"/>
      <c r="V595" s="154"/>
      <c r="W595" s="154"/>
      <c r="X595" s="154"/>
      <c r="Y595" s="153"/>
    </row>
    <row r="596" spans="1:26" s="19" customFormat="1" x14ac:dyDescent="0.3">
      <c r="C596" s="154"/>
      <c r="D596" s="154"/>
      <c r="E596" s="154"/>
      <c r="F596" s="154"/>
      <c r="G596" s="154"/>
      <c r="H596" s="154"/>
      <c r="I596" s="154"/>
      <c r="J596" s="154"/>
      <c r="K596" s="154"/>
      <c r="L596" s="154"/>
      <c r="M596" s="154"/>
      <c r="N596" s="154"/>
      <c r="O596" s="154"/>
      <c r="P596" s="154"/>
      <c r="Q596" s="154"/>
      <c r="R596" s="154"/>
      <c r="S596" s="154"/>
      <c r="T596" s="154"/>
      <c r="U596" s="154"/>
      <c r="V596" s="154"/>
      <c r="W596" s="154"/>
      <c r="X596" s="154"/>
      <c r="Y596" s="153"/>
    </row>
    <row r="597" spans="1:26" s="19" customFormat="1" x14ac:dyDescent="0.3">
      <c r="C597" s="154"/>
      <c r="D597" s="154"/>
      <c r="E597" s="154"/>
      <c r="F597" s="154"/>
      <c r="G597" s="154"/>
      <c r="H597" s="154"/>
      <c r="I597" s="154"/>
      <c r="J597" s="154"/>
      <c r="K597" s="154"/>
      <c r="L597" s="154"/>
      <c r="M597" s="154"/>
      <c r="N597" s="154"/>
      <c r="O597" s="154"/>
      <c r="P597" s="154"/>
      <c r="Q597" s="154"/>
      <c r="R597" s="154"/>
      <c r="S597" s="154"/>
      <c r="T597" s="154"/>
      <c r="U597" s="154"/>
      <c r="V597" s="154"/>
      <c r="W597" s="154"/>
      <c r="X597" s="154"/>
      <c r="Y597" s="153"/>
    </row>
    <row r="598" spans="1:26" s="19" customFormat="1" x14ac:dyDescent="0.3">
      <c r="C598" s="154"/>
      <c r="D598" s="154"/>
      <c r="E598" s="154"/>
      <c r="F598" s="154"/>
      <c r="G598" s="154"/>
      <c r="H598" s="154"/>
      <c r="I598" s="154"/>
      <c r="J598" s="154"/>
      <c r="K598" s="154"/>
      <c r="L598" s="154"/>
      <c r="M598" s="154"/>
      <c r="N598" s="154"/>
      <c r="O598" s="154"/>
      <c r="P598" s="154"/>
      <c r="Q598" s="154"/>
      <c r="R598" s="154"/>
      <c r="S598" s="154"/>
      <c r="T598" s="154"/>
      <c r="U598" s="154"/>
      <c r="V598" s="154"/>
      <c r="W598" s="154"/>
      <c r="X598" s="154"/>
      <c r="Y598" s="153"/>
    </row>
    <row r="599" spans="1:26" s="19" customFormat="1" x14ac:dyDescent="0.3">
      <c r="C599" s="154"/>
      <c r="D599" s="154"/>
      <c r="E599" s="154"/>
      <c r="F599" s="154"/>
      <c r="G599" s="154"/>
      <c r="H599" s="154"/>
      <c r="I599" s="154"/>
      <c r="J599" s="154"/>
      <c r="K599" s="154"/>
      <c r="L599" s="154"/>
      <c r="M599" s="154"/>
      <c r="N599" s="154"/>
      <c r="O599" s="154"/>
      <c r="P599" s="154"/>
      <c r="Q599" s="154"/>
      <c r="R599" s="154"/>
      <c r="S599" s="154"/>
      <c r="T599" s="154"/>
      <c r="U599" s="154"/>
      <c r="V599" s="154"/>
      <c r="W599" s="154"/>
      <c r="X599" s="154"/>
      <c r="Y599" s="153"/>
    </row>
    <row r="600" spans="1:26" s="5" customFormat="1" x14ac:dyDescent="0.3"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17"/>
    </row>
    <row r="601" spans="1:26" s="5" customFormat="1" x14ac:dyDescent="0.3"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17"/>
    </row>
    <row r="602" spans="1:26" s="5" customFormat="1" x14ac:dyDescent="0.3"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17"/>
    </row>
    <row r="603" spans="1:26" s="5" customFormat="1" x14ac:dyDescent="0.3"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17"/>
    </row>
    <row r="604" spans="1:26" s="5" customFormat="1" x14ac:dyDescent="0.3"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17"/>
    </row>
    <row r="605" spans="1:26" s="5" customFormat="1" x14ac:dyDescent="0.3"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17"/>
    </row>
    <row r="606" spans="1:26" s="4" customFormat="1" x14ac:dyDescent="0.3"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2"/>
    </row>
    <row r="607" spans="1:26" s="4" customFormat="1" x14ac:dyDescent="0.3"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2"/>
    </row>
    <row r="608" spans="1:26" s="4" customFormat="1" x14ac:dyDescent="0.3"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2"/>
    </row>
    <row r="609" spans="3:25" s="4" customFormat="1" x14ac:dyDescent="0.3"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2"/>
    </row>
    <row r="610" spans="3:25" s="4" customFormat="1" x14ac:dyDescent="0.3"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2"/>
    </row>
    <row r="611" spans="3:25" s="4" customFormat="1" x14ac:dyDescent="0.3"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2"/>
    </row>
    <row r="612" spans="3:25" s="4" customFormat="1" x14ac:dyDescent="0.3"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2"/>
    </row>
    <row r="613" spans="3:25" s="4" customFormat="1" x14ac:dyDescent="0.3"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2"/>
    </row>
    <row r="614" spans="3:25" s="4" customFormat="1" x14ac:dyDescent="0.3"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2"/>
    </row>
    <row r="615" spans="3:25" s="4" customFormat="1" x14ac:dyDescent="0.3"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2"/>
    </row>
    <row r="616" spans="3:25" s="4" customFormat="1" x14ac:dyDescent="0.3"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2"/>
    </row>
    <row r="617" spans="3:25" s="4" customFormat="1" x14ac:dyDescent="0.3"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2"/>
    </row>
    <row r="618" spans="3:25" s="4" customFormat="1" x14ac:dyDescent="0.3"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2"/>
    </row>
    <row r="619" spans="3:25" s="4" customFormat="1" x14ac:dyDescent="0.3"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2"/>
    </row>
    <row r="620" spans="3:25" s="4" customFormat="1" x14ac:dyDescent="0.3"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2"/>
    </row>
    <row r="621" spans="3:25" s="4" customFormat="1" x14ac:dyDescent="0.3"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2"/>
    </row>
    <row r="622" spans="3:25" s="4" customFormat="1" x14ac:dyDescent="0.3"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2"/>
    </row>
    <row r="623" spans="3:25" s="4" customFormat="1" x14ac:dyDescent="0.3"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2"/>
    </row>
    <row r="624" spans="3:25" s="4" customFormat="1" x14ac:dyDescent="0.3"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2"/>
    </row>
    <row r="625" spans="3:25" s="4" customFormat="1" x14ac:dyDescent="0.3"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2"/>
    </row>
    <row r="626" spans="3:25" s="4" customFormat="1" x14ac:dyDescent="0.3"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2"/>
    </row>
    <row r="627" spans="3:25" s="4" customFormat="1" x14ac:dyDescent="0.3"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2"/>
    </row>
    <row r="628" spans="3:25" s="4" customFormat="1" x14ac:dyDescent="0.3"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2"/>
    </row>
    <row r="629" spans="3:25" s="4" customFormat="1" x14ac:dyDescent="0.3"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2"/>
    </row>
    <row r="630" spans="3:25" s="4" customFormat="1" x14ac:dyDescent="0.3"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2"/>
    </row>
    <row r="631" spans="3:25" s="4" customFormat="1" x14ac:dyDescent="0.3"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2"/>
    </row>
    <row r="632" spans="3:25" s="4" customFormat="1" x14ac:dyDescent="0.3"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2"/>
    </row>
    <row r="633" spans="3:25" s="4" customFormat="1" x14ac:dyDescent="0.3"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2"/>
    </row>
    <row r="634" spans="3:25" s="4" customFormat="1" x14ac:dyDescent="0.3"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2"/>
    </row>
    <row r="635" spans="3:25" s="4" customFormat="1" x14ac:dyDescent="0.3"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2"/>
    </row>
    <row r="636" spans="3:25" s="4" customFormat="1" x14ac:dyDescent="0.3"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2"/>
    </row>
    <row r="637" spans="3:25" s="4" customFormat="1" x14ac:dyDescent="0.3"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2"/>
    </row>
    <row r="638" spans="3:25" s="4" customFormat="1" x14ac:dyDescent="0.3"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2"/>
    </row>
    <row r="639" spans="3:25" s="4" customFormat="1" x14ac:dyDescent="0.3"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2"/>
    </row>
    <row r="640" spans="3:25" s="4" customFormat="1" x14ac:dyDescent="0.3"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2"/>
    </row>
    <row r="641" spans="3:25" s="4" customFormat="1" x14ac:dyDescent="0.3"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2"/>
    </row>
    <row r="642" spans="3:25" s="4" customFormat="1" x14ac:dyDescent="0.3"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2"/>
    </row>
    <row r="643" spans="3:25" s="4" customFormat="1" x14ac:dyDescent="0.3"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2"/>
    </row>
    <row r="644" spans="3:25" s="4" customFormat="1" x14ac:dyDescent="0.3"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2"/>
    </row>
    <row r="645" spans="3:25" s="4" customFormat="1" x14ac:dyDescent="0.3"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2"/>
    </row>
    <row r="646" spans="3:25" s="4" customFormat="1" x14ac:dyDescent="0.3"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2"/>
    </row>
    <row r="647" spans="3:25" s="4" customFormat="1" x14ac:dyDescent="0.3"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2"/>
    </row>
    <row r="648" spans="3:25" s="4" customFormat="1" x14ac:dyDescent="0.3"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2"/>
    </row>
    <row r="649" spans="3:25" s="4" customFormat="1" x14ac:dyDescent="0.3"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2"/>
    </row>
    <row r="650" spans="3:25" s="4" customFormat="1" x14ac:dyDescent="0.3"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2"/>
    </row>
    <row r="651" spans="3:25" s="4" customFormat="1" x14ac:dyDescent="0.3"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2"/>
    </row>
    <row r="652" spans="3:25" s="4" customFormat="1" x14ac:dyDescent="0.3"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2"/>
    </row>
    <row r="653" spans="3:25" s="4" customFormat="1" x14ac:dyDescent="0.3"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2"/>
    </row>
    <row r="654" spans="3:25" s="4" customFormat="1" x14ac:dyDescent="0.3"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2"/>
    </row>
    <row r="655" spans="3:25" s="4" customFormat="1" x14ac:dyDescent="0.3"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2"/>
    </row>
    <row r="656" spans="3:25" s="4" customFormat="1" x14ac:dyDescent="0.3"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2"/>
    </row>
    <row r="657" spans="3:25" s="4" customFormat="1" x14ac:dyDescent="0.3"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2"/>
    </row>
  </sheetData>
  <mergeCells count="319">
    <mergeCell ref="D355:X355"/>
    <mergeCell ref="D360:X360"/>
    <mergeCell ref="D364:X364"/>
    <mergeCell ref="A355:C355"/>
    <mergeCell ref="A360:C360"/>
    <mergeCell ref="A364:C364"/>
    <mergeCell ref="A370:B370"/>
    <mergeCell ref="A348:B348"/>
    <mergeCell ref="A351:B351"/>
    <mergeCell ref="A354:B354"/>
    <mergeCell ref="A359:B359"/>
    <mergeCell ref="A363:B363"/>
    <mergeCell ref="A369:B369"/>
    <mergeCell ref="A326:X326"/>
    <mergeCell ref="D327:X327"/>
    <mergeCell ref="A327:C327"/>
    <mergeCell ref="A341:B341"/>
    <mergeCell ref="A342:B342"/>
    <mergeCell ref="A343:X343"/>
    <mergeCell ref="A344:C344"/>
    <mergeCell ref="A349:C349"/>
    <mergeCell ref="A352:C352"/>
    <mergeCell ref="D344:X344"/>
    <mergeCell ref="D349:X349"/>
    <mergeCell ref="D352:X352"/>
    <mergeCell ref="A321:C321"/>
    <mergeCell ref="A325:B325"/>
    <mergeCell ref="D281:X281"/>
    <mergeCell ref="D292:X292"/>
    <mergeCell ref="D296:X296"/>
    <mergeCell ref="D299:X299"/>
    <mergeCell ref="D303:X303"/>
    <mergeCell ref="D307:X307"/>
    <mergeCell ref="D315:X315"/>
    <mergeCell ref="D318:X318"/>
    <mergeCell ref="D321:X321"/>
    <mergeCell ref="A291:B291"/>
    <mergeCell ref="A295:B295"/>
    <mergeCell ref="A298:B298"/>
    <mergeCell ref="A302:B302"/>
    <mergeCell ref="A306:B306"/>
    <mergeCell ref="A314:B314"/>
    <mergeCell ref="A317:B317"/>
    <mergeCell ref="A320:B320"/>
    <mergeCell ref="A324:B324"/>
    <mergeCell ref="A280:X280"/>
    <mergeCell ref="A281:C281"/>
    <mergeCell ref="A292:C292"/>
    <mergeCell ref="A296:C296"/>
    <mergeCell ref="A299:C299"/>
    <mergeCell ref="A303:C303"/>
    <mergeCell ref="A307:C307"/>
    <mergeCell ref="A315:C315"/>
    <mergeCell ref="A318:C318"/>
    <mergeCell ref="A268:B268"/>
    <mergeCell ref="A269:B269"/>
    <mergeCell ref="A270:X270"/>
    <mergeCell ref="A271:C271"/>
    <mergeCell ref="A275:C275"/>
    <mergeCell ref="D271:X271"/>
    <mergeCell ref="D275:X275"/>
    <mergeCell ref="A279:B279"/>
    <mergeCell ref="A274:B274"/>
    <mergeCell ref="A278:B278"/>
    <mergeCell ref="A149:B149"/>
    <mergeCell ref="A152:B152"/>
    <mergeCell ref="A160:B160"/>
    <mergeCell ref="A249:X249"/>
    <mergeCell ref="A250:C250"/>
    <mergeCell ref="A256:C256"/>
    <mergeCell ref="A264:C264"/>
    <mergeCell ref="D250:X250"/>
    <mergeCell ref="D256:X256"/>
    <mergeCell ref="D264:X264"/>
    <mergeCell ref="A255:B255"/>
    <mergeCell ref="A263:B263"/>
    <mergeCell ref="D150:X150"/>
    <mergeCell ref="D153:X153"/>
    <mergeCell ref="D161:X161"/>
    <mergeCell ref="D172:X172"/>
    <mergeCell ref="D177:X177"/>
    <mergeCell ref="D188:X188"/>
    <mergeCell ref="D192:X192"/>
    <mergeCell ref="D199:X199"/>
    <mergeCell ref="D207:X207"/>
    <mergeCell ref="A207:C207"/>
    <mergeCell ref="A206:X206"/>
    <mergeCell ref="A209:B209"/>
    <mergeCell ref="D124:X124"/>
    <mergeCell ref="D130:X130"/>
    <mergeCell ref="D135:X135"/>
    <mergeCell ref="D143:X143"/>
    <mergeCell ref="A204:B204"/>
    <mergeCell ref="A205:B205"/>
    <mergeCell ref="A170:B170"/>
    <mergeCell ref="A69:B69"/>
    <mergeCell ref="A192:C192"/>
    <mergeCell ref="A199:C199"/>
    <mergeCell ref="A176:B176"/>
    <mergeCell ref="A187:B187"/>
    <mergeCell ref="A191:B191"/>
    <mergeCell ref="A198:B198"/>
    <mergeCell ref="A169:B169"/>
    <mergeCell ref="A171:X171"/>
    <mergeCell ref="A172:C172"/>
    <mergeCell ref="A177:C177"/>
    <mergeCell ref="A188:C188"/>
    <mergeCell ref="A150:C150"/>
    <mergeCell ref="A153:C153"/>
    <mergeCell ref="A161:C161"/>
    <mergeCell ref="A129:B129"/>
    <mergeCell ref="A134:B134"/>
    <mergeCell ref="A124:C124"/>
    <mergeCell ref="A130:C130"/>
    <mergeCell ref="A135:C135"/>
    <mergeCell ref="A143:C143"/>
    <mergeCell ref="A76:B76"/>
    <mergeCell ref="A68:B68"/>
    <mergeCell ref="A65:B65"/>
    <mergeCell ref="A62:B62"/>
    <mergeCell ref="A122:B122"/>
    <mergeCell ref="A121:B121"/>
    <mergeCell ref="A142:B142"/>
    <mergeCell ref="A118:C118"/>
    <mergeCell ref="A117:B117"/>
    <mergeCell ref="A111:B111"/>
    <mergeCell ref="A77:C77"/>
    <mergeCell ref="A82:C82"/>
    <mergeCell ref="A86:C86"/>
    <mergeCell ref="A89:C89"/>
    <mergeCell ref="A103:C103"/>
    <mergeCell ref="A123:X123"/>
    <mergeCell ref="D77:X77"/>
    <mergeCell ref="D82:X82"/>
    <mergeCell ref="D86:X86"/>
    <mergeCell ref="D89:X89"/>
    <mergeCell ref="D103:X103"/>
    <mergeCell ref="D106:X106"/>
    <mergeCell ref="D112:X112"/>
    <mergeCell ref="D118:X118"/>
    <mergeCell ref="A9:X9"/>
    <mergeCell ref="A57:B57"/>
    <mergeCell ref="A105:B105"/>
    <mergeCell ref="A102:B102"/>
    <mergeCell ref="A88:B88"/>
    <mergeCell ref="A81:B81"/>
    <mergeCell ref="A85:B85"/>
    <mergeCell ref="A106:C106"/>
    <mergeCell ref="A112:C112"/>
    <mergeCell ref="D71:X71"/>
    <mergeCell ref="A70:X70"/>
    <mergeCell ref="A71:C71"/>
    <mergeCell ref="A54:B54"/>
    <mergeCell ref="A50:B50"/>
    <mergeCell ref="A24:C24"/>
    <mergeCell ref="A28:C28"/>
    <mergeCell ref="D10:X10"/>
    <mergeCell ref="A32:B32"/>
    <mergeCell ref="A27:B27"/>
    <mergeCell ref="A23:B23"/>
    <mergeCell ref="A1:X1"/>
    <mergeCell ref="A3:A7"/>
    <mergeCell ref="B3:B7"/>
    <mergeCell ref="C3:C6"/>
    <mergeCell ref="D3:X3"/>
    <mergeCell ref="D4:I4"/>
    <mergeCell ref="J4:K6"/>
    <mergeCell ref="L4:M6"/>
    <mergeCell ref="N4:O6"/>
    <mergeCell ref="P4:Q6"/>
    <mergeCell ref="R4:S6"/>
    <mergeCell ref="T4:U6"/>
    <mergeCell ref="V4:V6"/>
    <mergeCell ref="E5:I5"/>
    <mergeCell ref="W4:W6"/>
    <mergeCell ref="X4:X6"/>
    <mergeCell ref="D5:D6"/>
    <mergeCell ref="A10:C10"/>
    <mergeCell ref="A51:C51"/>
    <mergeCell ref="A48:C48"/>
    <mergeCell ref="D66:X66"/>
    <mergeCell ref="A66:C66"/>
    <mergeCell ref="A63:C63"/>
    <mergeCell ref="A58:C58"/>
    <mergeCell ref="A55:C55"/>
    <mergeCell ref="D48:X48"/>
    <mergeCell ref="D51:X51"/>
    <mergeCell ref="D55:X55"/>
    <mergeCell ref="D58:X58"/>
    <mergeCell ref="D63:X63"/>
    <mergeCell ref="A47:X47"/>
    <mergeCell ref="D43:X43"/>
    <mergeCell ref="D33:X33"/>
    <mergeCell ref="D28:X28"/>
    <mergeCell ref="D24:X24"/>
    <mergeCell ref="A33:C33"/>
    <mergeCell ref="A43:C43"/>
    <mergeCell ref="A46:B46"/>
    <mergeCell ref="A45:B45"/>
    <mergeCell ref="A42:B42"/>
    <mergeCell ref="A232:B232"/>
    <mergeCell ref="A235:B235"/>
    <mergeCell ref="A241:B241"/>
    <mergeCell ref="A244:B244"/>
    <mergeCell ref="A247:B247"/>
    <mergeCell ref="A248:B248"/>
    <mergeCell ref="D210:X210"/>
    <mergeCell ref="D233:X233"/>
    <mergeCell ref="D236:X236"/>
    <mergeCell ref="D242:X242"/>
    <mergeCell ref="D245:X245"/>
    <mergeCell ref="A245:C245"/>
    <mergeCell ref="A242:C242"/>
    <mergeCell ref="A236:C236"/>
    <mergeCell ref="A233:C233"/>
    <mergeCell ref="A210:C210"/>
    <mergeCell ref="A371:X371"/>
    <mergeCell ref="A372:C372"/>
    <mergeCell ref="A381:C381"/>
    <mergeCell ref="A393:C393"/>
    <mergeCell ref="A398:C398"/>
    <mergeCell ref="A404:C404"/>
    <mergeCell ref="A410:C410"/>
    <mergeCell ref="A419:C419"/>
    <mergeCell ref="A423:B423"/>
    <mergeCell ref="A380:B380"/>
    <mergeCell ref="A392:B392"/>
    <mergeCell ref="A397:B397"/>
    <mergeCell ref="A403:B403"/>
    <mergeCell ref="A409:B409"/>
    <mergeCell ref="A418:B418"/>
    <mergeCell ref="A422:B422"/>
    <mergeCell ref="D372:X372"/>
    <mergeCell ref="D381:X381"/>
    <mergeCell ref="D393:X393"/>
    <mergeCell ref="D398:X398"/>
    <mergeCell ref="D404:X404"/>
    <mergeCell ref="D410:X410"/>
    <mergeCell ref="D419:X419"/>
    <mergeCell ref="A424:X424"/>
    <mergeCell ref="A425:C425"/>
    <mergeCell ref="A428:C428"/>
    <mergeCell ref="A432:C432"/>
    <mergeCell ref="A438:B438"/>
    <mergeCell ref="A427:B427"/>
    <mergeCell ref="A431:B431"/>
    <mergeCell ref="A437:B437"/>
    <mergeCell ref="D425:X425"/>
    <mergeCell ref="D428:X428"/>
    <mergeCell ref="D432:X432"/>
    <mergeCell ref="A439:X439"/>
    <mergeCell ref="A440:C440"/>
    <mergeCell ref="A443:C443"/>
    <mergeCell ref="A446:C446"/>
    <mergeCell ref="A455:C455"/>
    <mergeCell ref="A458:C458"/>
    <mergeCell ref="A467:C467"/>
    <mergeCell ref="A471:B471"/>
    <mergeCell ref="A442:B442"/>
    <mergeCell ref="A454:B454"/>
    <mergeCell ref="A457:B457"/>
    <mergeCell ref="A466:B466"/>
    <mergeCell ref="A470:B470"/>
    <mergeCell ref="D440:X440"/>
    <mergeCell ref="D443:X443"/>
    <mergeCell ref="D446:X446"/>
    <mergeCell ref="D455:X455"/>
    <mergeCell ref="D458:X458"/>
    <mergeCell ref="D467:X467"/>
    <mergeCell ref="A472:X472"/>
    <mergeCell ref="A473:C473"/>
    <mergeCell ref="A476:C476"/>
    <mergeCell ref="A482:C482"/>
    <mergeCell ref="A495:B495"/>
    <mergeCell ref="A475:B475"/>
    <mergeCell ref="A481:B481"/>
    <mergeCell ref="A494:B494"/>
    <mergeCell ref="D473:X473"/>
    <mergeCell ref="D476:X476"/>
    <mergeCell ref="D482:X482"/>
    <mergeCell ref="A496:X496"/>
    <mergeCell ref="A511:B511"/>
    <mergeCell ref="A512:X512"/>
    <mergeCell ref="A513:C513"/>
    <mergeCell ref="A517:C517"/>
    <mergeCell ref="A521:C521"/>
    <mergeCell ref="A526:C526"/>
    <mergeCell ref="A529:C529"/>
    <mergeCell ref="A545:C545"/>
    <mergeCell ref="A557:B557"/>
    <mergeCell ref="A516:B516"/>
    <mergeCell ref="A520:B520"/>
    <mergeCell ref="A525:B525"/>
    <mergeCell ref="A528:B528"/>
    <mergeCell ref="A544:B544"/>
    <mergeCell ref="A556:B556"/>
    <mergeCell ref="D513:X513"/>
    <mergeCell ref="D517:X517"/>
    <mergeCell ref="D521:X521"/>
    <mergeCell ref="D526:X526"/>
    <mergeCell ref="D529:X529"/>
    <mergeCell ref="D545:X545"/>
    <mergeCell ref="A558:X558"/>
    <mergeCell ref="A559:C559"/>
    <mergeCell ref="A565:C565"/>
    <mergeCell ref="A573:C573"/>
    <mergeCell ref="A577:C577"/>
    <mergeCell ref="A590:B590"/>
    <mergeCell ref="A591:B591"/>
    <mergeCell ref="A592:B592"/>
    <mergeCell ref="A593:B593"/>
    <mergeCell ref="A564:B564"/>
    <mergeCell ref="A572:B572"/>
    <mergeCell ref="A576:B576"/>
    <mergeCell ref="A589:B589"/>
    <mergeCell ref="D559:X559"/>
    <mergeCell ref="D565:X565"/>
    <mergeCell ref="D573:X573"/>
    <mergeCell ref="D577:X577"/>
  </mergeCells>
  <printOptions horizontalCentered="1"/>
  <pageMargins left="0.15748031496062992" right="0.15748031496062992" top="0.35433070866141736" bottom="0.23622047244094491" header="0.15748031496062992" footer="0.15748031496062992"/>
  <pageSetup paperSize="9" scale="38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характеристика мкд</vt:lpstr>
      <vt:lpstr>виды работ </vt:lpstr>
      <vt:lpstr>'виды работ '!Заголовки_для_печати</vt:lpstr>
      <vt:lpstr>'характеристика мкд'!Заголовки_для_печати</vt:lpstr>
      <vt:lpstr>'виды работ '!Область_печати</vt:lpstr>
      <vt:lpstr>'характеристика мкд'!Область_печати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2015-11-26T13:21:46Z</dcterms:modified>
</cp:coreProperties>
</file>